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I:\Skupiny\VRI\P2\INV\Kosmonosy - obnova vod a kan\PD\2_etapa rozpracovane\Rozpočty\konečné\"/>
    </mc:Choice>
  </mc:AlternateContent>
  <xr:revisionPtr revIDLastSave="0" documentId="13_ncr:1_{0CBF4654-F9AD-4A60-88B9-8CF471D23199}" xr6:coauthVersionLast="36" xr6:coauthVersionMax="36" xr10:uidLastSave="{00000000-0000-0000-0000-000000000000}"/>
  <bookViews>
    <workbookView xWindow="0" yWindow="0" windowWidth="25200" windowHeight="11775" tabRatio="755" xr2:uid="{00000000-000D-0000-FFFF-FFFF00000000}"/>
  </bookViews>
  <sheets>
    <sheet name="Rekapitulace stavby" sheetId="1" r:id="rId1"/>
    <sheet name="SO 2.2. - Lokální opravy ..." sheetId="2" r:id="rId2"/>
    <sheet name="SO 2.3.2. - Lokální oprav..." sheetId="3" r:id="rId3"/>
    <sheet name="SO 6.1.1. - Stoka G" sheetId="4" r:id="rId4"/>
    <sheet name="SO 6.3.1. - Vodovodní řad..." sheetId="5" r:id="rId5"/>
    <sheet name="06 - Vedlejší a ostaní ná..." sheetId="6" r:id="rId6"/>
  </sheets>
  <externalReferences>
    <externalReference r:id="rId7"/>
  </externalReferences>
  <definedNames>
    <definedName name="_xlnm._FilterDatabase" localSheetId="1" hidden="1">'SO 2.2. - Lokální opravy ...'!$C$130:$K$325</definedName>
    <definedName name="_xlnm._FilterDatabase" localSheetId="2" hidden="1">'SO 2.3.2. - Lokální oprav...'!$C$126:$K$234</definedName>
    <definedName name="_xlnm._FilterDatabase" localSheetId="3" hidden="1">'SO 6.1.1. - Stoka G'!$C$130:$K$365</definedName>
    <definedName name="_xlnm._FilterDatabase" localSheetId="4" hidden="1">'SO 6.3.1. - Vodovodní řad...'!$C$128:$K$354</definedName>
    <definedName name="_xlnm.Print_Titles" localSheetId="0">'Rekapitulace stavby'!$92:$92</definedName>
    <definedName name="_xlnm.Print_Titles" localSheetId="1">'SO 2.2. - Lokální opravy ...'!$130:$130</definedName>
    <definedName name="_xlnm.Print_Titles" localSheetId="2">'SO 2.3.2. - Lokální oprav...'!$126:$126</definedName>
    <definedName name="_xlnm.Print_Titles" localSheetId="3">'SO 6.1.1. - Stoka G'!$130:$130</definedName>
    <definedName name="_xlnm.Print_Titles" localSheetId="4">'SO 6.3.1. - Vodovodní řad...'!$128:$128</definedName>
    <definedName name="_xlnm.Print_Area" localSheetId="5">'06 - Vedlejší a ostaní ná...'!$B$41:$K$146</definedName>
    <definedName name="_xlnm.Print_Area" localSheetId="0">'Rekapitulace stavby'!$B$81:$AP$107</definedName>
    <definedName name="_xlnm.Print_Area" localSheetId="1">'SO 2.2. - Lokální opravy ...'!$B$81:$K$326</definedName>
    <definedName name="_xlnm.Print_Area" localSheetId="2">'SO 2.3.2. - Lokální oprav...'!$B$81:$K$235</definedName>
    <definedName name="_xlnm.Print_Area" localSheetId="3">'SO 6.1.1. - Stoka G'!$B$81:$K$366</definedName>
    <definedName name="_xlnm.Print_Area" localSheetId="4">'SO 6.3.1. - Vodovodní řad...'!$B$81:$K$354</definedName>
  </definedNames>
  <calcPr calcId="191029"/>
</workbook>
</file>

<file path=xl/calcChain.xml><?xml version="1.0" encoding="utf-8"?>
<calcChain xmlns="http://schemas.openxmlformats.org/spreadsheetml/2006/main">
  <c r="BK238" i="5" l="1"/>
  <c r="BI238" i="5"/>
  <c r="BH238" i="5"/>
  <c r="BG238" i="5"/>
  <c r="BF238" i="5"/>
  <c r="T238" i="5"/>
  <c r="R238" i="5"/>
  <c r="P238" i="5"/>
  <c r="J238" i="5"/>
  <c r="BE238" i="5" s="1"/>
  <c r="BK237" i="5"/>
  <c r="BI237" i="5"/>
  <c r="BH237" i="5"/>
  <c r="BG237" i="5"/>
  <c r="BF237" i="5"/>
  <c r="T237" i="5"/>
  <c r="R237" i="5"/>
  <c r="P237" i="5"/>
  <c r="J237" i="5"/>
  <c r="BE237" i="5" s="1"/>
  <c r="BK236" i="5"/>
  <c r="BI236" i="5"/>
  <c r="BH236" i="5"/>
  <c r="BG236" i="5"/>
  <c r="BF236" i="5"/>
  <c r="T236" i="5"/>
  <c r="R236" i="5"/>
  <c r="P236" i="5"/>
  <c r="J236" i="5"/>
  <c r="BE236" i="5" s="1"/>
  <c r="BK235" i="5"/>
  <c r="BI235" i="5"/>
  <c r="BH235" i="5"/>
  <c r="BG235" i="5"/>
  <c r="BF235" i="5"/>
  <c r="T235" i="5"/>
  <c r="R235" i="5"/>
  <c r="P235" i="5"/>
  <c r="J235" i="5"/>
  <c r="BE235" i="5" s="1"/>
  <c r="BK142" i="5"/>
  <c r="BI142" i="5"/>
  <c r="BH142" i="5"/>
  <c r="BG142" i="5"/>
  <c r="BF142" i="5"/>
  <c r="BE142" i="5"/>
  <c r="T142" i="5"/>
  <c r="R142" i="5"/>
  <c r="P142" i="5"/>
  <c r="J142" i="5"/>
  <c r="BK144" i="4"/>
  <c r="BI144" i="4"/>
  <c r="BH144" i="4"/>
  <c r="BG144" i="4"/>
  <c r="BF144" i="4"/>
  <c r="BE144" i="4"/>
  <c r="T144" i="4"/>
  <c r="R144" i="4"/>
  <c r="P144" i="4"/>
  <c r="J144" i="4"/>
  <c r="H295" i="4"/>
  <c r="H296" i="4"/>
  <c r="H289" i="4"/>
  <c r="BK298" i="4"/>
  <c r="BI298" i="4"/>
  <c r="BH298" i="4"/>
  <c r="BG298" i="4"/>
  <c r="BF298" i="4"/>
  <c r="T298" i="4"/>
  <c r="R298" i="4"/>
  <c r="P298" i="4"/>
  <c r="J298" i="4"/>
  <c r="BE298" i="4" s="1"/>
  <c r="BK297" i="4"/>
  <c r="BI297" i="4"/>
  <c r="BH297" i="4"/>
  <c r="BG297" i="4"/>
  <c r="BF297" i="4"/>
  <c r="T297" i="4"/>
  <c r="R297" i="4"/>
  <c r="P297" i="4"/>
  <c r="J297" i="4"/>
  <c r="BE297" i="4" s="1"/>
  <c r="J299" i="4"/>
  <c r="P299" i="4"/>
  <c r="R299" i="4"/>
  <c r="T299" i="4"/>
  <c r="BE299" i="4"/>
  <c r="BF299" i="4"/>
  <c r="BG299" i="4"/>
  <c r="BH299" i="4"/>
  <c r="BI299" i="4"/>
  <c r="BK299" i="4"/>
  <c r="BD101" i="1" l="1"/>
  <c r="BC101" i="1"/>
  <c r="BB101" i="1"/>
  <c r="BA101" i="1"/>
  <c r="AZ101" i="1"/>
  <c r="AY101" i="1"/>
  <c r="AX101" i="1"/>
  <c r="AW101" i="1"/>
  <c r="AV101" i="1"/>
  <c r="AT101" i="1" s="1"/>
  <c r="AU101" i="1"/>
  <c r="E7" i="6"/>
  <c r="E45" i="6"/>
  <c r="BB143" i="6"/>
  <c r="BB142" i="6" s="1"/>
  <c r="J142" i="6" s="1"/>
  <c r="J62" i="6" s="1"/>
  <c r="AZ143" i="6"/>
  <c r="AY143" i="6"/>
  <c r="AX143" i="6"/>
  <c r="AW143" i="6"/>
  <c r="AV143" i="6"/>
  <c r="J143" i="6"/>
  <c r="BB139" i="6"/>
  <c r="AZ139" i="6"/>
  <c r="AY139" i="6"/>
  <c r="AX139" i="6"/>
  <c r="AW139" i="6"/>
  <c r="AV139" i="6"/>
  <c r="J139" i="6"/>
  <c r="BB138" i="6"/>
  <c r="AZ138" i="6"/>
  <c r="AY138" i="6"/>
  <c r="AX138" i="6"/>
  <c r="AW138" i="6"/>
  <c r="AV138" i="6"/>
  <c r="J138" i="6"/>
  <c r="BB133" i="6"/>
  <c r="AZ133" i="6"/>
  <c r="AY133" i="6"/>
  <c r="AX133" i="6"/>
  <c r="AW133" i="6"/>
  <c r="AV133" i="6"/>
  <c r="J133" i="6"/>
  <c r="BB127" i="6"/>
  <c r="AZ127" i="6"/>
  <c r="AY127" i="6"/>
  <c r="AX127" i="6"/>
  <c r="AW127" i="6"/>
  <c r="AV127" i="6"/>
  <c r="J127" i="6"/>
  <c r="BB126" i="6"/>
  <c r="AZ126" i="6"/>
  <c r="AY126" i="6"/>
  <c r="AX126" i="6"/>
  <c r="AW126" i="6"/>
  <c r="AV126" i="6"/>
  <c r="J126" i="6"/>
  <c r="BB125" i="6"/>
  <c r="AZ125" i="6"/>
  <c r="AY125" i="6"/>
  <c r="AX125" i="6"/>
  <c r="AW125" i="6"/>
  <c r="AV125" i="6"/>
  <c r="J125" i="6"/>
  <c r="BB116" i="6"/>
  <c r="BB115" i="6" s="1"/>
  <c r="J115" i="6" s="1"/>
  <c r="J61" i="6" s="1"/>
  <c r="AZ116" i="6"/>
  <c r="AY116" i="6"/>
  <c r="AX116" i="6"/>
  <c r="AW116" i="6"/>
  <c r="AV116" i="6"/>
  <c r="J116" i="6"/>
  <c r="BB114" i="6"/>
  <c r="AZ114" i="6"/>
  <c r="AY114" i="6"/>
  <c r="AX114" i="6"/>
  <c r="AW114" i="6"/>
  <c r="AV114" i="6"/>
  <c r="J114" i="6"/>
  <c r="BB108" i="6"/>
  <c r="AZ108" i="6"/>
  <c r="AY108" i="6"/>
  <c r="AX108" i="6"/>
  <c r="AW108" i="6"/>
  <c r="AV108" i="6"/>
  <c r="J108" i="6"/>
  <c r="BB104" i="6"/>
  <c r="AZ104" i="6"/>
  <c r="AY104" i="6"/>
  <c r="AX104" i="6"/>
  <c r="AW104" i="6"/>
  <c r="AV104" i="6"/>
  <c r="J104" i="6"/>
  <c r="BB101" i="6"/>
  <c r="AZ101" i="6"/>
  <c r="AY101" i="6"/>
  <c r="AX101" i="6"/>
  <c r="AW101" i="6"/>
  <c r="AV101" i="6"/>
  <c r="J101" i="6"/>
  <c r="BB98" i="6"/>
  <c r="AZ98" i="6"/>
  <c r="AY98" i="6"/>
  <c r="AX98" i="6"/>
  <c r="AW98" i="6"/>
  <c r="AV98" i="6"/>
  <c r="J98" i="6"/>
  <c r="BB97" i="6"/>
  <c r="AZ97" i="6"/>
  <c r="AY97" i="6"/>
  <c r="AX97" i="6"/>
  <c r="AW97" i="6"/>
  <c r="AV97" i="6"/>
  <c r="J97" i="6"/>
  <c r="BB96" i="6"/>
  <c r="AZ96" i="6"/>
  <c r="AY96" i="6"/>
  <c r="AX96" i="6"/>
  <c r="AW96" i="6"/>
  <c r="AV96" i="6"/>
  <c r="J96" i="6"/>
  <c r="BB95" i="6"/>
  <c r="AZ95" i="6"/>
  <c r="AY95" i="6"/>
  <c r="AX95" i="6"/>
  <c r="AW95" i="6"/>
  <c r="AV95" i="6"/>
  <c r="J95" i="6"/>
  <c r="BB89" i="6"/>
  <c r="AZ89" i="6"/>
  <c r="AY89" i="6"/>
  <c r="AX89" i="6"/>
  <c r="AW89" i="6"/>
  <c r="AV89" i="6"/>
  <c r="J89" i="6"/>
  <c r="BB85" i="6"/>
  <c r="BB84" i="6" s="1"/>
  <c r="AZ85" i="6"/>
  <c r="F34" i="6" s="1"/>
  <c r="AY85" i="6"/>
  <c r="F33" i="6" s="1"/>
  <c r="AX85" i="6"/>
  <c r="F32" i="6" s="1"/>
  <c r="AW85" i="6"/>
  <c r="AV85" i="6"/>
  <c r="J85" i="6"/>
  <c r="J78" i="6"/>
  <c r="F78" i="6"/>
  <c r="J76" i="6"/>
  <c r="F76" i="6"/>
  <c r="E74" i="6"/>
  <c r="J51" i="6"/>
  <c r="F51" i="6"/>
  <c r="J49" i="6"/>
  <c r="F49" i="6"/>
  <c r="E47" i="6"/>
  <c r="J18" i="6"/>
  <c r="E18" i="6"/>
  <c r="F52" i="6" s="1"/>
  <c r="J17" i="6"/>
  <c r="F79" i="6" l="1"/>
  <c r="BB94" i="6"/>
  <c r="E72" i="6"/>
  <c r="J94" i="6"/>
  <c r="J60" i="6" s="1"/>
  <c r="BB93" i="6"/>
  <c r="J93" i="6" s="1"/>
  <c r="J59" i="6" s="1"/>
  <c r="J84" i="6"/>
  <c r="J58" i="6" s="1"/>
  <c r="BB83" i="6"/>
  <c r="J39" i="5"/>
  <c r="J38" i="5"/>
  <c r="AY100" i="1"/>
  <c r="J37" i="5"/>
  <c r="AX100" i="1" s="1"/>
  <c r="BI354" i="5"/>
  <c r="BH354" i="5"/>
  <c r="BG354" i="5"/>
  <c r="BF354" i="5"/>
  <c r="T354" i="5"/>
  <c r="R354" i="5"/>
  <c r="P354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T350" i="5" s="1"/>
  <c r="R351" i="5"/>
  <c r="R350" i="5"/>
  <c r="P351" i="5"/>
  <c r="P350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5" i="5"/>
  <c r="BH345" i="5"/>
  <c r="BG345" i="5"/>
  <c r="BF345" i="5"/>
  <c r="T345" i="5"/>
  <c r="R345" i="5"/>
  <c r="P345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0" i="5"/>
  <c r="BH330" i="5"/>
  <c r="BG330" i="5"/>
  <c r="BF330" i="5"/>
  <c r="T330" i="5"/>
  <c r="R330" i="5"/>
  <c r="P330" i="5"/>
  <c r="BI327" i="5"/>
  <c r="BH327" i="5"/>
  <c r="BG327" i="5"/>
  <c r="BF327" i="5"/>
  <c r="T327" i="5"/>
  <c r="R327" i="5"/>
  <c r="P327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7" i="5"/>
  <c r="BH287" i="5"/>
  <c r="BG287" i="5"/>
  <c r="BF287" i="5"/>
  <c r="T287" i="5"/>
  <c r="R287" i="5"/>
  <c r="P287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49" i="5"/>
  <c r="BH249" i="5"/>
  <c r="BG249" i="5"/>
  <c r="BF249" i="5"/>
  <c r="T249" i="5"/>
  <c r="R249" i="5"/>
  <c r="P249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6" i="5"/>
  <c r="BH186" i="5"/>
  <c r="BG186" i="5"/>
  <c r="BF186" i="5"/>
  <c r="T186" i="5"/>
  <c r="R186" i="5"/>
  <c r="P186" i="5"/>
  <c r="BI181" i="5"/>
  <c r="BH181" i="5"/>
  <c r="BG181" i="5"/>
  <c r="BF181" i="5"/>
  <c r="T181" i="5"/>
  <c r="R181" i="5"/>
  <c r="P181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J126" i="5"/>
  <c r="F126" i="5"/>
  <c r="J125" i="5"/>
  <c r="F125" i="5"/>
  <c r="F123" i="5"/>
  <c r="E121" i="5"/>
  <c r="J94" i="5"/>
  <c r="F94" i="5"/>
  <c r="J93" i="5"/>
  <c r="F93" i="5"/>
  <c r="F91" i="5"/>
  <c r="E89" i="5"/>
  <c r="J14" i="5"/>
  <c r="J123" i="5" s="1"/>
  <c r="E7" i="5"/>
  <c r="E85" i="5" s="1"/>
  <c r="J39" i="4"/>
  <c r="J38" i="4"/>
  <c r="AY99" i="1"/>
  <c r="J37" i="4"/>
  <c r="AX99" i="1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T360" i="4"/>
  <c r="R361" i="4"/>
  <c r="R360" i="4" s="1"/>
  <c r="P361" i="4"/>
  <c r="P360" i="4" s="1"/>
  <c r="BI352" i="4"/>
  <c r="BH352" i="4"/>
  <c r="BG352" i="4"/>
  <c r="BF352" i="4"/>
  <c r="T352" i="4"/>
  <c r="T351" i="4" s="1"/>
  <c r="R352" i="4"/>
  <c r="R351" i="4" s="1"/>
  <c r="P352" i="4"/>
  <c r="P351" i="4"/>
  <c r="BI349" i="4"/>
  <c r="BH349" i="4"/>
  <c r="BG349" i="4"/>
  <c r="BF349" i="4"/>
  <c r="T349" i="4"/>
  <c r="R349" i="4"/>
  <c r="P349" i="4"/>
  <c r="BI346" i="4"/>
  <c r="BH346" i="4"/>
  <c r="BG346" i="4"/>
  <c r="BF346" i="4"/>
  <c r="T346" i="4"/>
  <c r="R346" i="4"/>
  <c r="P346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5" i="4"/>
  <c r="BH295" i="4"/>
  <c r="BG295" i="4"/>
  <c r="BF295" i="4"/>
  <c r="T295" i="4"/>
  <c r="R295" i="4"/>
  <c r="P295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R185" i="4"/>
  <c r="P185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J128" i="4"/>
  <c r="F128" i="4"/>
  <c r="J127" i="4"/>
  <c r="F127" i="4"/>
  <c r="F125" i="4"/>
  <c r="E123" i="4"/>
  <c r="J94" i="4"/>
  <c r="F94" i="4"/>
  <c r="J93" i="4"/>
  <c r="F93" i="4"/>
  <c r="F91" i="4"/>
  <c r="E89" i="4"/>
  <c r="J14" i="4"/>
  <c r="J125" i="4" s="1"/>
  <c r="E7" i="4"/>
  <c r="E85" i="4" s="1"/>
  <c r="J39" i="3"/>
  <c r="J38" i="3"/>
  <c r="AY97" i="1"/>
  <c r="J37" i="3"/>
  <c r="AX97" i="1" s="1"/>
  <c r="BI234" i="3"/>
  <c r="BH234" i="3"/>
  <c r="BG234" i="3"/>
  <c r="BF234" i="3"/>
  <c r="T234" i="3"/>
  <c r="T233" i="3"/>
  <c r="R234" i="3"/>
  <c r="R233" i="3" s="1"/>
  <c r="P234" i="3"/>
  <c r="P233" i="3"/>
  <c r="BI228" i="3"/>
  <c r="BH228" i="3"/>
  <c r="BG228" i="3"/>
  <c r="BF228" i="3"/>
  <c r="T228" i="3"/>
  <c r="T227" i="3" s="1"/>
  <c r="R228" i="3"/>
  <c r="R227" i="3"/>
  <c r="P228" i="3"/>
  <c r="P227" i="3" s="1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J124" i="3"/>
  <c r="F124" i="3"/>
  <c r="J123" i="3"/>
  <c r="F123" i="3"/>
  <c r="F121" i="3"/>
  <c r="E119" i="3"/>
  <c r="J94" i="3"/>
  <c r="F94" i="3"/>
  <c r="J93" i="3"/>
  <c r="F93" i="3"/>
  <c r="F91" i="3"/>
  <c r="E89" i="3"/>
  <c r="J14" i="3"/>
  <c r="J91" i="3" s="1"/>
  <c r="E7" i="3"/>
  <c r="E85" i="3" s="1"/>
  <c r="J39" i="2"/>
  <c r="J38" i="2"/>
  <c r="AY96" i="1" s="1"/>
  <c r="J37" i="2"/>
  <c r="AX96" i="1" s="1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T308" i="2" s="1"/>
  <c r="R309" i="2"/>
  <c r="R308" i="2" s="1"/>
  <c r="P309" i="2"/>
  <c r="P308" i="2"/>
  <c r="BI302" i="2"/>
  <c r="BH302" i="2"/>
  <c r="BG302" i="2"/>
  <c r="BF302" i="2"/>
  <c r="T302" i="2"/>
  <c r="T301" i="2" s="1"/>
  <c r="R302" i="2"/>
  <c r="R301" i="2"/>
  <c r="P302" i="2"/>
  <c r="P301" i="2" s="1"/>
  <c r="BI295" i="2"/>
  <c r="BH295" i="2"/>
  <c r="BG295" i="2"/>
  <c r="BF295" i="2"/>
  <c r="T295" i="2"/>
  <c r="T294" i="2"/>
  <c r="R295" i="2"/>
  <c r="R294" i="2" s="1"/>
  <c r="P295" i="2"/>
  <c r="P294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5" i="2"/>
  <c r="BH255" i="2"/>
  <c r="BG255" i="2"/>
  <c r="BF255" i="2"/>
  <c r="T255" i="2"/>
  <c r="R255" i="2"/>
  <c r="R241" i="2"/>
  <c r="P255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T241" i="2" s="1"/>
  <c r="R242" i="2"/>
  <c r="P242" i="2"/>
  <c r="P241" i="2" s="1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J128" i="2"/>
  <c r="F128" i="2"/>
  <c r="J127" i="2"/>
  <c r="F127" i="2"/>
  <c r="F125" i="2"/>
  <c r="E123" i="2"/>
  <c r="J94" i="2"/>
  <c r="F94" i="2"/>
  <c r="J93" i="2"/>
  <c r="F93" i="2"/>
  <c r="F91" i="2"/>
  <c r="E89" i="2"/>
  <c r="J14" i="2"/>
  <c r="J91" i="2"/>
  <c r="E7" i="2"/>
  <c r="E119" i="2" s="1"/>
  <c r="L90" i="1"/>
  <c r="AM90" i="1"/>
  <c r="AM89" i="1"/>
  <c r="L89" i="1"/>
  <c r="AM87" i="1"/>
  <c r="L87" i="1"/>
  <c r="L85" i="1"/>
  <c r="L84" i="1"/>
  <c r="BK353" i="5"/>
  <c r="J351" i="5"/>
  <c r="J349" i="5"/>
  <c r="BK348" i="5"/>
  <c r="J345" i="5"/>
  <c r="J343" i="5"/>
  <c r="BK340" i="5"/>
  <c r="BK337" i="5"/>
  <c r="J334" i="5"/>
  <c r="J330" i="5"/>
  <c r="BK327" i="5"/>
  <c r="BK325" i="5"/>
  <c r="BK323" i="5"/>
  <c r="BK320" i="5"/>
  <c r="J319" i="5"/>
  <c r="BK316" i="5"/>
  <c r="BK315" i="5"/>
  <c r="J312" i="5"/>
  <c r="BK310" i="5"/>
  <c r="BK309" i="5"/>
  <c r="BK308" i="5"/>
  <c r="BK304" i="5"/>
  <c r="BK303" i="5"/>
  <c r="BK302" i="5"/>
  <c r="BK301" i="5"/>
  <c r="J293" i="5"/>
  <c r="J290" i="5"/>
  <c r="J284" i="5"/>
  <c r="J275" i="5"/>
  <c r="J269" i="5"/>
  <c r="BK258" i="5"/>
  <c r="J255" i="5"/>
  <c r="J254" i="5"/>
  <c r="BK239" i="5"/>
  <c r="BK231" i="5"/>
  <c r="BK228" i="5"/>
  <c r="J224" i="5"/>
  <c r="J215" i="5"/>
  <c r="J214" i="5"/>
  <c r="BK198" i="5"/>
  <c r="J194" i="5"/>
  <c r="J191" i="5"/>
  <c r="J186" i="5"/>
  <c r="J157" i="5"/>
  <c r="BK155" i="5"/>
  <c r="J155" i="5"/>
  <c r="J150" i="5"/>
  <c r="J137" i="5"/>
  <c r="J132" i="5"/>
  <c r="J361" i="4"/>
  <c r="BK352" i="4"/>
  <c r="J349" i="4"/>
  <c r="J343" i="4"/>
  <c r="BK340" i="4"/>
  <c r="J336" i="4"/>
  <c r="J335" i="4"/>
  <c r="BK332" i="4"/>
  <c r="BK326" i="4"/>
  <c r="J325" i="4"/>
  <c r="BK322" i="4"/>
  <c r="J320" i="4"/>
  <c r="J315" i="4"/>
  <c r="BK314" i="4"/>
  <c r="BK306" i="4"/>
  <c r="BK305" i="4"/>
  <c r="J304" i="4"/>
  <c r="J303" i="4"/>
  <c r="BK302" i="4"/>
  <c r="J295" i="4"/>
  <c r="BK285" i="4"/>
  <c r="J283" i="4"/>
  <c r="J280" i="4"/>
  <c r="J279" i="4"/>
  <c r="BK277" i="4"/>
  <c r="BK272" i="4"/>
  <c r="BK268" i="4"/>
  <c r="BK265" i="4"/>
  <c r="J255" i="4"/>
  <c r="J251" i="4"/>
  <c r="J236" i="4"/>
  <c r="J235" i="4"/>
  <c r="BK234" i="4"/>
  <c r="J234" i="4"/>
  <c r="J233" i="4"/>
  <c r="BK232" i="4"/>
  <c r="J227" i="4"/>
  <c r="J223" i="4"/>
  <c r="J221" i="4"/>
  <c r="BK214" i="4"/>
  <c r="J204" i="4"/>
  <c r="J198" i="4"/>
  <c r="J190" i="4"/>
  <c r="J185" i="4"/>
  <c r="BK179" i="4"/>
  <c r="J157" i="4"/>
  <c r="J154" i="4"/>
  <c r="J146" i="4"/>
  <c r="J139" i="4"/>
  <c r="J134" i="4"/>
  <c r="BK234" i="3"/>
  <c r="J234" i="3"/>
  <c r="J222" i="3"/>
  <c r="BK219" i="3"/>
  <c r="J214" i="3"/>
  <c r="BK213" i="3"/>
  <c r="J200" i="3"/>
  <c r="BK189" i="3"/>
  <c r="BK179" i="3"/>
  <c r="J169" i="3"/>
  <c r="J154" i="3"/>
  <c r="J141" i="3"/>
  <c r="J138" i="3"/>
  <c r="J318" i="2"/>
  <c r="J311" i="2"/>
  <c r="BK285" i="2"/>
  <c r="BK284" i="2"/>
  <c r="BK275" i="2"/>
  <c r="J267" i="2"/>
  <c r="J248" i="2"/>
  <c r="BK232" i="2"/>
  <c r="BK230" i="2"/>
  <c r="J230" i="2"/>
  <c r="BK218" i="2"/>
  <c r="J207" i="2"/>
  <c r="J190" i="2"/>
  <c r="BK179" i="2"/>
  <c r="J174" i="2"/>
  <c r="BK171" i="2"/>
  <c r="J168" i="2"/>
  <c r="J152" i="2"/>
  <c r="J147" i="2"/>
  <c r="BK142" i="2"/>
  <c r="AS98" i="1"/>
  <c r="BK317" i="5"/>
  <c r="BK312" i="5"/>
  <c r="J311" i="5"/>
  <c r="J309" i="5"/>
  <c r="BK305" i="5"/>
  <c r="J304" i="5"/>
  <c r="J302" i="5"/>
  <c r="J298" i="5"/>
  <c r="J294" i="5"/>
  <c r="BK293" i="5"/>
  <c r="J287" i="5"/>
  <c r="BK284" i="5"/>
  <c r="BK282" i="5"/>
  <c r="J279" i="5"/>
  <c r="J274" i="5"/>
  <c r="BK272" i="5"/>
  <c r="BK270" i="5"/>
  <c r="J267" i="5"/>
  <c r="BK264" i="5"/>
  <c r="BK261" i="5"/>
  <c r="J258" i="5"/>
  <c r="J249" i="5"/>
  <c r="BK245" i="5"/>
  <c r="J242" i="5"/>
  <c r="J208" i="5"/>
  <c r="BK205" i="5"/>
  <c r="BK202" i="5"/>
  <c r="BK191" i="5"/>
  <c r="BK169" i="5"/>
  <c r="J166" i="5"/>
  <c r="BK163" i="5"/>
  <c r="BK147" i="5"/>
  <c r="BK144" i="5"/>
  <c r="BK137" i="5"/>
  <c r="BK132" i="5"/>
  <c r="BK335" i="4"/>
  <c r="BK330" i="4"/>
  <c r="BK327" i="4"/>
  <c r="J322" i="4"/>
  <c r="BK315" i="4"/>
  <c r="J314" i="4"/>
  <c r="BK313" i="4"/>
  <c r="BK310" i="4"/>
  <c r="J307" i="4"/>
  <c r="J305" i="4"/>
  <c r="BK303" i="4"/>
  <c r="J300" i="4"/>
  <c r="BK295" i="4"/>
  <c r="J289" i="4"/>
  <c r="J286" i="4"/>
  <c r="BK185" i="4"/>
  <c r="BK175" i="4"/>
  <c r="BK173" i="4"/>
  <c r="J170" i="4"/>
  <c r="J167" i="4"/>
  <c r="BK159" i="4"/>
  <c r="BK228" i="3"/>
  <c r="J224" i="3"/>
  <c r="BK222" i="3"/>
  <c r="J219" i="3"/>
  <c r="J218" i="3"/>
  <c r="BK214" i="3"/>
  <c r="BK212" i="3"/>
  <c r="BK211" i="3"/>
  <c r="J210" i="3"/>
  <c r="J207" i="3"/>
  <c r="BK206" i="3"/>
  <c r="BK203" i="3"/>
  <c r="J198" i="3"/>
  <c r="J193" i="3"/>
  <c r="J189" i="3"/>
  <c r="J186" i="3"/>
  <c r="J184" i="3"/>
  <c r="J179" i="3"/>
  <c r="BK175" i="3"/>
  <c r="J163" i="3"/>
  <c r="J158" i="3"/>
  <c r="BK154" i="3"/>
  <c r="J150" i="3"/>
  <c r="BK149" i="3"/>
  <c r="J147" i="3"/>
  <c r="BK144" i="3"/>
  <c r="BK134" i="3"/>
  <c r="J130" i="3"/>
  <c r="BK325" i="2"/>
  <c r="J325" i="2"/>
  <c r="BK324" i="2"/>
  <c r="J302" i="2"/>
  <c r="BK295" i="2"/>
  <c r="BK290" i="2"/>
  <c r="J275" i="2"/>
  <c r="J272" i="2"/>
  <c r="BK270" i="2"/>
  <c r="BK265" i="2"/>
  <c r="J263" i="2"/>
  <c r="J255" i="2"/>
  <c r="BK248" i="2"/>
  <c r="J242" i="2"/>
  <c r="J238" i="2"/>
  <c r="J235" i="2"/>
  <c r="J201" i="2"/>
  <c r="J198" i="2"/>
  <c r="BK185" i="2"/>
  <c r="J175" i="2"/>
  <c r="BK155" i="2"/>
  <c r="J142" i="2"/>
  <c r="BK134" i="2"/>
  <c r="AS95" i="1"/>
  <c r="BK354" i="5"/>
  <c r="J354" i="5"/>
  <c r="J353" i="5"/>
  <c r="BK351" i="5"/>
  <c r="BK349" i="5"/>
  <c r="J348" i="5"/>
  <c r="BK345" i="5"/>
  <c r="BK343" i="5"/>
  <c r="J340" i="5"/>
  <c r="J337" i="5"/>
  <c r="BK334" i="5"/>
  <c r="BK330" i="5"/>
  <c r="J327" i="5"/>
  <c r="J325" i="5"/>
  <c r="J323" i="5"/>
  <c r="J320" i="5"/>
  <c r="BK319" i="5"/>
  <c r="J317" i="5"/>
  <c r="J316" i="5"/>
  <c r="J315" i="5"/>
  <c r="BK311" i="5"/>
  <c r="J310" i="5"/>
  <c r="J308" i="5"/>
  <c r="J305" i="5"/>
  <c r="J301" i="5"/>
  <c r="BK298" i="5"/>
  <c r="J283" i="5"/>
  <c r="BK278" i="5"/>
  <c r="J273" i="5"/>
  <c r="J272" i="5"/>
  <c r="BK271" i="5"/>
  <c r="BK269" i="5"/>
  <c r="BK266" i="5"/>
  <c r="J264" i="5"/>
  <c r="J261" i="5"/>
  <c r="BK249" i="5"/>
  <c r="J245" i="5"/>
  <c r="BK242" i="5"/>
  <c r="J239" i="5"/>
  <c r="J228" i="5"/>
  <c r="BK224" i="5"/>
  <c r="J221" i="5"/>
  <c r="BK212" i="5"/>
  <c r="J205" i="5"/>
  <c r="BK186" i="5"/>
  <c r="J181" i="5"/>
  <c r="J175" i="5"/>
  <c r="BK171" i="5"/>
  <c r="BK157" i="5"/>
  <c r="BK152" i="5"/>
  <c r="J144" i="5"/>
  <c r="BK365" i="4"/>
  <c r="J365" i="4"/>
  <c r="BK364" i="4"/>
  <c r="J364" i="4"/>
  <c r="BK363" i="4"/>
  <c r="BK361" i="4"/>
  <c r="BK346" i="4"/>
  <c r="BK331" i="4"/>
  <c r="J330" i="4"/>
  <c r="J327" i="4"/>
  <c r="BK325" i="4"/>
  <c r="J319" i="4"/>
  <c r="BK316" i="4"/>
  <c r="J313" i="4"/>
  <c r="BK307" i="4"/>
  <c r="J306" i="4"/>
  <c r="BK300" i="4"/>
  <c r="BK279" i="4"/>
  <c r="J278" i="4"/>
  <c r="J268" i="4"/>
  <c r="J262" i="4"/>
  <c r="BK258" i="4"/>
  <c r="BK248" i="4"/>
  <c r="J244" i="4"/>
  <c r="BK236" i="4"/>
  <c r="BK233" i="4"/>
  <c r="J232" i="4"/>
  <c r="BK230" i="4"/>
  <c r="J230" i="4"/>
  <c r="BK227" i="4"/>
  <c r="BK223" i="4"/>
  <c r="BK221" i="4"/>
  <c r="J214" i="4"/>
  <c r="BK211" i="4"/>
  <c r="BK208" i="4"/>
  <c r="BK204" i="4"/>
  <c r="BK198" i="4"/>
  <c r="J195" i="4"/>
  <c r="J179" i="4"/>
  <c r="J175" i="4"/>
  <c r="BK157" i="4"/>
  <c r="BK154" i="4"/>
  <c r="J152" i="4"/>
  <c r="BK149" i="4"/>
  <c r="BK146" i="4"/>
  <c r="J228" i="3"/>
  <c r="BK224" i="3"/>
  <c r="BK223" i="3"/>
  <c r="BK218" i="3"/>
  <c r="J217" i="3"/>
  <c r="J213" i="3"/>
  <c r="J212" i="3"/>
  <c r="J211" i="3"/>
  <c r="J203" i="3"/>
  <c r="BK198" i="3"/>
  <c r="J182" i="3"/>
  <c r="J172" i="3"/>
  <c r="BK158" i="3"/>
  <c r="BK150" i="3"/>
  <c r="BK141" i="3"/>
  <c r="J324" i="2"/>
  <c r="BK318" i="2"/>
  <c r="BK312" i="2"/>
  <c r="BK309" i="2"/>
  <c r="BK302" i="2"/>
  <c r="J295" i="2"/>
  <c r="J290" i="2"/>
  <c r="J289" i="2"/>
  <c r="J285" i="2"/>
  <c r="J281" i="2"/>
  <c r="BK272" i="2"/>
  <c r="J270" i="2"/>
  <c r="J268" i="2"/>
  <c r="BK267" i="2"/>
  <c r="J265" i="2"/>
  <c r="BK263" i="2"/>
  <c r="BK242" i="2"/>
  <c r="J234" i="2"/>
  <c r="BK215" i="2"/>
  <c r="J211" i="2"/>
  <c r="BK207" i="2"/>
  <c r="BK201" i="2"/>
  <c r="BK190" i="2"/>
  <c r="J185" i="2"/>
  <c r="J179" i="2"/>
  <c r="J155" i="2"/>
  <c r="J134" i="2"/>
  <c r="J303" i="5"/>
  <c r="BK294" i="5"/>
  <c r="BK290" i="5"/>
  <c r="BK287" i="5"/>
  <c r="BK283" i="5"/>
  <c r="J282" i="5"/>
  <c r="BK279" i="5"/>
  <c r="J278" i="5"/>
  <c r="BK275" i="5"/>
  <c r="BK274" i="5"/>
  <c r="BK273" i="5"/>
  <c r="J271" i="5"/>
  <c r="J270" i="5"/>
  <c r="BK267" i="5"/>
  <c r="J266" i="5"/>
  <c r="BK255" i="5"/>
  <c r="BK254" i="5"/>
  <c r="J231" i="5"/>
  <c r="BK221" i="5"/>
  <c r="BK215" i="5"/>
  <c r="BK214" i="5"/>
  <c r="J212" i="5"/>
  <c r="BK208" i="5"/>
  <c r="J202" i="5"/>
  <c r="J198" i="5"/>
  <c r="BK194" i="5"/>
  <c r="BK181" i="5"/>
  <c r="BK175" i="5"/>
  <c r="J171" i="5"/>
  <c r="J169" i="5"/>
  <c r="BK166" i="5"/>
  <c r="J163" i="5"/>
  <c r="J152" i="5"/>
  <c r="BK150" i="5"/>
  <c r="J147" i="5"/>
  <c r="J363" i="4"/>
  <c r="J352" i="4"/>
  <c r="BK349" i="4"/>
  <c r="J346" i="4"/>
  <c r="BK343" i="4"/>
  <c r="J340" i="4"/>
  <c r="BK336" i="4"/>
  <c r="J332" i="4"/>
  <c r="J331" i="4"/>
  <c r="J326" i="4"/>
  <c r="BK320" i="4"/>
  <c r="BK319" i="4"/>
  <c r="J316" i="4"/>
  <c r="J310" i="4"/>
  <c r="BK304" i="4"/>
  <c r="J302" i="4"/>
  <c r="BK289" i="4"/>
  <c r="BK286" i="4"/>
  <c r="J285" i="4"/>
  <c r="BK283" i="4"/>
  <c r="BK280" i="4"/>
  <c r="BK278" i="4"/>
  <c r="J277" i="4"/>
  <c r="J272" i="4"/>
  <c r="J265" i="4"/>
  <c r="BK262" i="4"/>
  <c r="J258" i="4"/>
  <c r="BK255" i="4"/>
  <c r="BK251" i="4"/>
  <c r="J248" i="4"/>
  <c r="BK244" i="4"/>
  <c r="BK235" i="4"/>
  <c r="J211" i="4"/>
  <c r="J208" i="4"/>
  <c r="BK195" i="4"/>
  <c r="BK190" i="4"/>
  <c r="J173" i="4"/>
  <c r="BK170" i="4"/>
  <c r="BK167" i="4"/>
  <c r="J159" i="4"/>
  <c r="BK152" i="4"/>
  <c r="J149" i="4"/>
  <c r="BK139" i="4"/>
  <c r="BK134" i="4"/>
  <c r="J223" i="3"/>
  <c r="BK217" i="3"/>
  <c r="BK210" i="3"/>
  <c r="BK207" i="3"/>
  <c r="J206" i="3"/>
  <c r="BK200" i="3"/>
  <c r="BK193" i="3"/>
  <c r="BK186" i="3"/>
  <c r="BK184" i="3"/>
  <c r="BK182" i="3"/>
  <c r="J175" i="3"/>
  <c r="BK172" i="3"/>
  <c r="BK169" i="3"/>
  <c r="BK163" i="3"/>
  <c r="J149" i="3"/>
  <c r="BK147" i="3"/>
  <c r="J144" i="3"/>
  <c r="BK138" i="3"/>
  <c r="J134" i="3"/>
  <c r="BK130" i="3"/>
  <c r="J312" i="2"/>
  <c r="BK311" i="2"/>
  <c r="J309" i="2"/>
  <c r="BK289" i="2"/>
  <c r="J284" i="2"/>
  <c r="BK281" i="2"/>
  <c r="BK268" i="2"/>
  <c r="BK255" i="2"/>
  <c r="BK238" i="2"/>
  <c r="BK235" i="2"/>
  <c r="BK234" i="2"/>
  <c r="J232" i="2"/>
  <c r="J218" i="2"/>
  <c r="J215" i="2"/>
  <c r="BK211" i="2"/>
  <c r="BK198" i="2"/>
  <c r="BK175" i="2"/>
  <c r="BK174" i="2"/>
  <c r="J171" i="2"/>
  <c r="BK168" i="2"/>
  <c r="BK152" i="2"/>
  <c r="BK147" i="2"/>
  <c r="J83" i="6" l="1"/>
  <c r="J57" i="6" s="1"/>
  <c r="BB82" i="6"/>
  <c r="J82" i="6" s="1"/>
  <c r="T133" i="2"/>
  <c r="BK217" i="2"/>
  <c r="J217" i="2" s="1"/>
  <c r="J102" i="2" s="1"/>
  <c r="R217" i="2"/>
  <c r="R231" i="2"/>
  <c r="R262" i="2"/>
  <c r="BK310" i="2"/>
  <c r="J310" i="2" s="1"/>
  <c r="J109" i="2" s="1"/>
  <c r="P129" i="3"/>
  <c r="T178" i="3"/>
  <c r="T185" i="3"/>
  <c r="T197" i="3"/>
  <c r="P133" i="4"/>
  <c r="R207" i="4"/>
  <c r="R213" i="4"/>
  <c r="R222" i="4"/>
  <c r="T247" i="4"/>
  <c r="T276" i="4"/>
  <c r="BK339" i="4"/>
  <c r="J339" i="4" s="1"/>
  <c r="J106" i="4" s="1"/>
  <c r="BK362" i="4"/>
  <c r="J362" i="4" s="1"/>
  <c r="J109" i="4" s="1"/>
  <c r="P131" i="5"/>
  <c r="BK201" i="5"/>
  <c r="J201" i="5" s="1"/>
  <c r="J101" i="5" s="1"/>
  <c r="BK207" i="5"/>
  <c r="J207" i="5" s="1"/>
  <c r="J102" i="5" s="1"/>
  <c r="BK253" i="5"/>
  <c r="J253" i="5" s="1"/>
  <c r="J104" i="5" s="1"/>
  <c r="R253" i="5"/>
  <c r="R133" i="2"/>
  <c r="T210" i="2"/>
  <c r="P217" i="2"/>
  <c r="P231" i="2"/>
  <c r="P262" i="2"/>
  <c r="R310" i="2"/>
  <c r="BK129" i="3"/>
  <c r="BK178" i="3"/>
  <c r="J178" i="3" s="1"/>
  <c r="J101" i="3" s="1"/>
  <c r="BK185" i="3"/>
  <c r="J185" i="3" s="1"/>
  <c r="J102" i="3" s="1"/>
  <c r="P197" i="3"/>
  <c r="BK133" i="4"/>
  <c r="J133" i="4" s="1"/>
  <c r="J100" i="4" s="1"/>
  <c r="BK207" i="4"/>
  <c r="J207" i="4"/>
  <c r="J101" i="4" s="1"/>
  <c r="BK213" i="4"/>
  <c r="J213" i="4" s="1"/>
  <c r="J102" i="4" s="1"/>
  <c r="P213" i="4"/>
  <c r="T222" i="4"/>
  <c r="P247" i="4"/>
  <c r="P276" i="4"/>
  <c r="P339" i="4"/>
  <c r="T362" i="4"/>
  <c r="R131" i="5"/>
  <c r="P201" i="5"/>
  <c r="T201" i="5"/>
  <c r="P207" i="5"/>
  <c r="BK220" i="5"/>
  <c r="J220" i="5" s="1"/>
  <c r="J103" i="5" s="1"/>
  <c r="R220" i="5"/>
  <c r="P253" i="5"/>
  <c r="T253" i="5"/>
  <c r="BK333" i="5"/>
  <c r="J333" i="5" s="1"/>
  <c r="J105" i="5" s="1"/>
  <c r="P333" i="5"/>
  <c r="R333" i="5"/>
  <c r="T333" i="5"/>
  <c r="BK352" i="5"/>
  <c r="J352" i="5" s="1"/>
  <c r="J107" i="5" s="1"/>
  <c r="P352" i="5"/>
  <c r="BK133" i="2"/>
  <c r="J133" i="2"/>
  <c r="J100" i="2" s="1"/>
  <c r="BK210" i="2"/>
  <c r="J210" i="2" s="1"/>
  <c r="J101" i="2" s="1"/>
  <c r="R210" i="2"/>
  <c r="BK231" i="2"/>
  <c r="J231" i="2" s="1"/>
  <c r="J103" i="2" s="1"/>
  <c r="T231" i="2"/>
  <c r="T262" i="2"/>
  <c r="P310" i="2"/>
  <c r="T129" i="3"/>
  <c r="T128" i="3" s="1"/>
  <c r="T127" i="3" s="1"/>
  <c r="R178" i="3"/>
  <c r="P185" i="3"/>
  <c r="BK197" i="3"/>
  <c r="J197" i="3"/>
  <c r="J103" i="3" s="1"/>
  <c r="R133" i="4"/>
  <c r="T207" i="4"/>
  <c r="BK222" i="4"/>
  <c r="J222" i="4"/>
  <c r="J103" i="4"/>
  <c r="BK247" i="4"/>
  <c r="J247" i="4" s="1"/>
  <c r="J104" i="4" s="1"/>
  <c r="BK276" i="4"/>
  <c r="J276" i="4" s="1"/>
  <c r="J105" i="4" s="1"/>
  <c r="R339" i="4"/>
  <c r="P362" i="4"/>
  <c r="BK131" i="5"/>
  <c r="R352" i="5"/>
  <c r="P133" i="2"/>
  <c r="P132" i="2"/>
  <c r="P131" i="2" s="1"/>
  <c r="AU96" i="1" s="1"/>
  <c r="P210" i="2"/>
  <c r="T217" i="2"/>
  <c r="BK262" i="2"/>
  <c r="J262" i="2" s="1"/>
  <c r="J105" i="2" s="1"/>
  <c r="T310" i="2"/>
  <c r="R129" i="3"/>
  <c r="P178" i="3"/>
  <c r="R185" i="3"/>
  <c r="R197" i="3"/>
  <c r="T133" i="4"/>
  <c r="P207" i="4"/>
  <c r="T213" i="4"/>
  <c r="P222" i="4"/>
  <c r="R247" i="4"/>
  <c r="R276" i="4"/>
  <c r="T339" i="4"/>
  <c r="R362" i="4"/>
  <c r="T131" i="5"/>
  <c r="R201" i="5"/>
  <c r="R207" i="5"/>
  <c r="T207" i="5"/>
  <c r="P220" i="5"/>
  <c r="T220" i="5"/>
  <c r="T352" i="5"/>
  <c r="BE134" i="2"/>
  <c r="BE179" i="2"/>
  <c r="BE185" i="2"/>
  <c r="BE201" i="2"/>
  <c r="BE242" i="2"/>
  <c r="BE263" i="2"/>
  <c r="BE265" i="2"/>
  <c r="BE270" i="2"/>
  <c r="BE272" i="2"/>
  <c r="BE285" i="2"/>
  <c r="BE290" i="2"/>
  <c r="BE318" i="2"/>
  <c r="J121" i="3"/>
  <c r="BE141" i="3"/>
  <c r="BE150" i="3"/>
  <c r="BE189" i="3"/>
  <c r="BE200" i="3"/>
  <c r="BE211" i="3"/>
  <c r="BE212" i="3"/>
  <c r="BE218" i="3"/>
  <c r="E119" i="4"/>
  <c r="BE157" i="4"/>
  <c r="BE175" i="4"/>
  <c r="BE198" i="4"/>
  <c r="BE204" i="4"/>
  <c r="BE234" i="4"/>
  <c r="BE235" i="4"/>
  <c r="BE236" i="4"/>
  <c r="BE244" i="4"/>
  <c r="BE248" i="4"/>
  <c r="BE272" i="4"/>
  <c r="BE295" i="4"/>
  <c r="BE305" i="4"/>
  <c r="BE314" i="4"/>
  <c r="BE322" i="4"/>
  <c r="BE332" i="4"/>
  <c r="BE352" i="4"/>
  <c r="BK351" i="4"/>
  <c r="J351" i="4" s="1"/>
  <c r="J107" i="4" s="1"/>
  <c r="E117" i="5"/>
  <c r="BE132" i="5"/>
  <c r="BE137" i="5"/>
  <c r="BE155" i="5"/>
  <c r="BE186" i="5"/>
  <c r="BE228" i="5"/>
  <c r="BE231" i="5"/>
  <c r="BE239" i="5"/>
  <c r="BE249" i="5"/>
  <c r="BE258" i="5"/>
  <c r="BE261" i="5"/>
  <c r="BE284" i="5"/>
  <c r="BE304" i="5"/>
  <c r="J125" i="2"/>
  <c r="BE171" i="2"/>
  <c r="BE238" i="2"/>
  <c r="BE248" i="2"/>
  <c r="BE275" i="2"/>
  <c r="BK301" i="2"/>
  <c r="J301" i="2" s="1"/>
  <c r="J107" i="2" s="1"/>
  <c r="E115" i="3"/>
  <c r="BE130" i="3"/>
  <c r="BE138" i="3"/>
  <c r="BE144" i="3"/>
  <c r="BE154" i="3"/>
  <c r="BE163" i="3"/>
  <c r="BE175" i="3"/>
  <c r="BE179" i="3"/>
  <c r="BE184" i="3"/>
  <c r="BE186" i="3"/>
  <c r="BE207" i="3"/>
  <c r="BE210" i="3"/>
  <c r="BE214" i="3"/>
  <c r="BE219" i="3"/>
  <c r="BK233" i="3"/>
  <c r="J233" i="3"/>
  <c r="J105" i="3" s="1"/>
  <c r="BE134" i="4"/>
  <c r="BE167" i="4"/>
  <c r="BE170" i="4"/>
  <c r="BE185" i="4"/>
  <c r="BE190" i="4"/>
  <c r="BE195" i="4"/>
  <c r="BE214" i="4"/>
  <c r="BE221" i="4"/>
  <c r="BE227" i="4"/>
  <c r="BE230" i="4"/>
  <c r="BE232" i="4"/>
  <c r="BE255" i="4"/>
  <c r="BE265" i="4"/>
  <c r="BE277" i="4"/>
  <c r="BE280" i="4"/>
  <c r="BE285" i="4"/>
  <c r="BE289" i="4"/>
  <c r="BE302" i="4"/>
  <c r="BE304" i="4"/>
  <c r="BE313" i="4"/>
  <c r="BE319" i="4"/>
  <c r="BE320" i="4"/>
  <c r="BE327" i="4"/>
  <c r="BE335" i="4"/>
  <c r="BE336" i="4"/>
  <c r="BE340" i="4"/>
  <c r="BE349" i="4"/>
  <c r="BE363" i="4"/>
  <c r="BE364" i="4"/>
  <c r="BE365" i="4"/>
  <c r="BK360" i="4"/>
  <c r="J360" i="4" s="1"/>
  <c r="J108" i="4" s="1"/>
  <c r="BE147" i="5"/>
  <c r="BE163" i="5"/>
  <c r="BE166" i="5"/>
  <c r="BE191" i="5"/>
  <c r="BE214" i="5"/>
  <c r="BE267" i="5"/>
  <c r="BE273" i="5"/>
  <c r="BE287" i="5"/>
  <c r="BE290" i="5"/>
  <c r="BE293" i="5"/>
  <c r="BE301" i="5"/>
  <c r="BE302" i="5"/>
  <c r="BE303" i="5"/>
  <c r="BE315" i="5"/>
  <c r="BE319" i="5"/>
  <c r="BE325" i="5"/>
  <c r="BE327" i="5"/>
  <c r="BE330" i="5"/>
  <c r="BE337" i="5"/>
  <c r="BE343" i="5"/>
  <c r="BE345" i="5"/>
  <c r="BE354" i="5"/>
  <c r="BK350" i="5"/>
  <c r="J350" i="5" s="1"/>
  <c r="J106" i="5" s="1"/>
  <c r="BE142" i="2"/>
  <c r="BE147" i="2"/>
  <c r="BE155" i="2"/>
  <c r="BE168" i="2"/>
  <c r="BE174" i="2"/>
  <c r="BE175" i="2"/>
  <c r="BE211" i="2"/>
  <c r="BE215" i="2"/>
  <c r="BE230" i="2"/>
  <c r="BE232" i="2"/>
  <c r="BE235" i="2"/>
  <c r="BE267" i="2"/>
  <c r="BE281" i="2"/>
  <c r="BE284" i="2"/>
  <c r="BE309" i="2"/>
  <c r="BE311" i="2"/>
  <c r="BE312" i="2"/>
  <c r="BE324" i="2"/>
  <c r="BE325" i="2"/>
  <c r="BK308" i="2"/>
  <c r="J308" i="2"/>
  <c r="J108" i="2" s="1"/>
  <c r="BE169" i="3"/>
  <c r="BE198" i="3"/>
  <c r="BE206" i="3"/>
  <c r="BE213" i="3"/>
  <c r="BE222" i="3"/>
  <c r="BE223" i="3"/>
  <c r="BE224" i="3"/>
  <c r="BK227" i="3"/>
  <c r="J227" i="3" s="1"/>
  <c r="J104" i="3" s="1"/>
  <c r="J91" i="4"/>
  <c r="BE139" i="4"/>
  <c r="BE146" i="4"/>
  <c r="BE149" i="4"/>
  <c r="BE152" i="4"/>
  <c r="BE154" i="4"/>
  <c r="BE179" i="4"/>
  <c r="BE283" i="4"/>
  <c r="BE300" i="4"/>
  <c r="BE306" i="4"/>
  <c r="BE325" i="4"/>
  <c r="BE331" i="4"/>
  <c r="BE343" i="4"/>
  <c r="BE346" i="4"/>
  <c r="J91" i="5"/>
  <c r="BE150" i="5"/>
  <c r="BE175" i="5"/>
  <c r="BE181" i="5"/>
  <c r="BE194" i="5"/>
  <c r="BE198" i="5"/>
  <c r="BE212" i="5"/>
  <c r="BE215" i="5"/>
  <c r="BE221" i="5"/>
  <c r="BE224" i="5"/>
  <c r="BE254" i="5"/>
  <c r="BE264" i="5"/>
  <c r="BE269" i="5"/>
  <c r="BE298" i="5"/>
  <c r="BE305" i="5"/>
  <c r="BE309" i="5"/>
  <c r="BE316" i="5"/>
  <c r="BE317" i="5"/>
  <c r="E85" i="2"/>
  <c r="BE152" i="2"/>
  <c r="BE190" i="2"/>
  <c r="BE198" i="2"/>
  <c r="BE207" i="2"/>
  <c r="BE218" i="2"/>
  <c r="BE234" i="2"/>
  <c r="BE255" i="2"/>
  <c r="BE268" i="2"/>
  <c r="BE289" i="2"/>
  <c r="BE295" i="2"/>
  <c r="BE302" i="2"/>
  <c r="BK241" i="2"/>
  <c r="J241" i="2" s="1"/>
  <c r="J104" i="2" s="1"/>
  <c r="BK294" i="2"/>
  <c r="J294" i="2" s="1"/>
  <c r="J106" i="2" s="1"/>
  <c r="BE134" i="3"/>
  <c r="BE147" i="3"/>
  <c r="BE149" i="3"/>
  <c r="BE158" i="3"/>
  <c r="BE172" i="3"/>
  <c r="BE182" i="3"/>
  <c r="BE193" i="3"/>
  <c r="BE203" i="3"/>
  <c r="BE217" i="3"/>
  <c r="BE228" i="3"/>
  <c r="BE234" i="3"/>
  <c r="BE159" i="4"/>
  <c r="BE173" i="4"/>
  <c r="BE208" i="4"/>
  <c r="BE211" i="4"/>
  <c r="BE223" i="4"/>
  <c r="BE233" i="4"/>
  <c r="BE251" i="4"/>
  <c r="BE258" i="4"/>
  <c r="BE262" i="4"/>
  <c r="BE268" i="4"/>
  <c r="BE278" i="4"/>
  <c r="BE279" i="4"/>
  <c r="BE286" i="4"/>
  <c r="BE303" i="4"/>
  <c r="BE307" i="4"/>
  <c r="BE310" i="4"/>
  <c r="BE315" i="4"/>
  <c r="BE316" i="4"/>
  <c r="BE326" i="4"/>
  <c r="BE330" i="4"/>
  <c r="BE361" i="4"/>
  <c r="BE144" i="5"/>
  <c r="BE152" i="5"/>
  <c r="BE157" i="5"/>
  <c r="BE169" i="5"/>
  <c r="BE171" i="5"/>
  <c r="BE202" i="5"/>
  <c r="BE205" i="5"/>
  <c r="BE208" i="5"/>
  <c r="BE242" i="5"/>
  <c r="BE245" i="5"/>
  <c r="BE255" i="5"/>
  <c r="BE266" i="5"/>
  <c r="BE270" i="5"/>
  <c r="BE271" i="5"/>
  <c r="BE272" i="5"/>
  <c r="BE274" i="5"/>
  <c r="BE275" i="5"/>
  <c r="BE278" i="5"/>
  <c r="BE279" i="5"/>
  <c r="BE282" i="5"/>
  <c r="BE283" i="5"/>
  <c r="BE294" i="5"/>
  <c r="BE308" i="5"/>
  <c r="BE310" i="5"/>
  <c r="BE311" i="5"/>
  <c r="BE312" i="5"/>
  <c r="BE320" i="5"/>
  <c r="BE323" i="5"/>
  <c r="BE334" i="5"/>
  <c r="BE340" i="5"/>
  <c r="BE348" i="5"/>
  <c r="BE349" i="5"/>
  <c r="BE351" i="5"/>
  <c r="BE353" i="5"/>
  <c r="F38" i="3"/>
  <c r="BC97" i="1" s="1"/>
  <c r="F37" i="4"/>
  <c r="BB99" i="1" s="1"/>
  <c r="F39" i="2"/>
  <c r="BD96" i="1" s="1"/>
  <c r="F38" i="2"/>
  <c r="BC96" i="1" s="1"/>
  <c r="F38" i="4"/>
  <c r="BC99" i="1" s="1"/>
  <c r="F37" i="3"/>
  <c r="BB97" i="1" s="1"/>
  <c r="F37" i="5"/>
  <c r="BB100" i="1" s="1"/>
  <c r="F37" i="2"/>
  <c r="BB96" i="1" s="1"/>
  <c r="F38" i="5"/>
  <c r="BC100" i="1" s="1"/>
  <c r="F36" i="3"/>
  <c r="BA97" i="1" s="1"/>
  <c r="AS94" i="1"/>
  <c r="F36" i="2"/>
  <c r="BA96" i="1" s="1"/>
  <c r="J36" i="4"/>
  <c r="AW99" i="1" s="1"/>
  <c r="F39" i="3"/>
  <c r="BD97" i="1" s="1"/>
  <c r="F36" i="5"/>
  <c r="BA100" i="1" s="1"/>
  <c r="J36" i="2"/>
  <c r="AW96" i="1" s="1"/>
  <c r="J36" i="3"/>
  <c r="AW97" i="1" s="1"/>
  <c r="J36" i="5"/>
  <c r="AW100" i="1" s="1"/>
  <c r="F36" i="4"/>
  <c r="BA99" i="1" s="1"/>
  <c r="F39" i="5"/>
  <c r="BD100" i="1" s="1"/>
  <c r="F39" i="4"/>
  <c r="BD99" i="1" s="1"/>
  <c r="T132" i="4" l="1"/>
  <c r="T131" i="4" s="1"/>
  <c r="J27" i="6"/>
  <c r="J56" i="6"/>
  <c r="AG101" i="1" s="1"/>
  <c r="AN101" i="1" s="1"/>
  <c r="R132" i="4"/>
  <c r="R131" i="4" s="1"/>
  <c r="R132" i="2"/>
  <c r="R131" i="2"/>
  <c r="T130" i="5"/>
  <c r="T129" i="5" s="1"/>
  <c r="P130" i="5"/>
  <c r="P129" i="5" s="1"/>
  <c r="AU100" i="1" s="1"/>
  <c r="R128" i="3"/>
  <c r="R127" i="3"/>
  <c r="BK130" i="5"/>
  <c r="BK129" i="5" s="1"/>
  <c r="J129" i="5" s="1"/>
  <c r="J98" i="5" s="1"/>
  <c r="R130" i="5"/>
  <c r="R129" i="5" s="1"/>
  <c r="P132" i="4"/>
  <c r="P131" i="4" s="1"/>
  <c r="AU99" i="1" s="1"/>
  <c r="P128" i="3"/>
  <c r="P127" i="3" s="1"/>
  <c r="AU97" i="1" s="1"/>
  <c r="AU95" i="1" s="1"/>
  <c r="BK128" i="3"/>
  <c r="BK127" i="3"/>
  <c r="J127" i="3" s="1"/>
  <c r="J98" i="3" s="1"/>
  <c r="T132" i="2"/>
  <c r="T131" i="2" s="1"/>
  <c r="BK132" i="4"/>
  <c r="J132" i="4" s="1"/>
  <c r="J99" i="4" s="1"/>
  <c r="BK132" i="2"/>
  <c r="J132" i="2" s="1"/>
  <c r="J99" i="2" s="1"/>
  <c r="J129" i="3"/>
  <c r="J100" i="3" s="1"/>
  <c r="J131" i="5"/>
  <c r="J100" i="5" s="1"/>
  <c r="BA95" i="1"/>
  <c r="AW95" i="1" s="1"/>
  <c r="F35" i="5"/>
  <c r="AZ100" i="1" s="1"/>
  <c r="J35" i="3"/>
  <c r="AV97" i="1" s="1"/>
  <c r="AT97" i="1" s="1"/>
  <c r="BC95" i="1"/>
  <c r="AY95" i="1" s="1"/>
  <c r="BA98" i="1"/>
  <c r="AW98" i="1" s="1"/>
  <c r="F35" i="3"/>
  <c r="AZ97" i="1" s="1"/>
  <c r="BD98" i="1"/>
  <c r="BB98" i="1"/>
  <c r="AX98" i="1" s="1"/>
  <c r="J35" i="4"/>
  <c r="AV99" i="1" s="1"/>
  <c r="AT99" i="1" s="1"/>
  <c r="F35" i="2"/>
  <c r="AZ96" i="1" s="1"/>
  <c r="BD95" i="1"/>
  <c r="BB95" i="1"/>
  <c r="J35" i="2"/>
  <c r="AV96" i="1" s="1"/>
  <c r="AT96" i="1" s="1"/>
  <c r="J35" i="5"/>
  <c r="AV100" i="1" s="1"/>
  <c r="AT100" i="1" s="1"/>
  <c r="BC98" i="1"/>
  <c r="AY98" i="1" s="1"/>
  <c r="F35" i="4"/>
  <c r="AZ99" i="1" s="1"/>
  <c r="BD94" i="1" l="1"/>
  <c r="W33" i="1" s="1"/>
  <c r="BB94" i="1"/>
  <c r="AX94" i="1" s="1"/>
  <c r="J130" i="5"/>
  <c r="J99" i="5"/>
  <c r="BK131" i="2"/>
  <c r="J131" i="2" s="1"/>
  <c r="J32" i="2" s="1"/>
  <c r="AG96" i="1" s="1"/>
  <c r="AN96" i="1" s="1"/>
  <c r="J128" i="3"/>
  <c r="J99" i="3"/>
  <c r="BK131" i="4"/>
  <c r="J131" i="4"/>
  <c r="J32" i="4" s="1"/>
  <c r="AG99" i="1" s="1"/>
  <c r="AN99" i="1" s="1"/>
  <c r="AZ95" i="1"/>
  <c r="AV95" i="1" s="1"/>
  <c r="AT95" i="1" s="1"/>
  <c r="AU98" i="1"/>
  <c r="AX95" i="1"/>
  <c r="J32" i="5"/>
  <c r="AG100" i="1" s="1"/>
  <c r="AN100" i="1" s="1"/>
  <c r="BA94" i="1"/>
  <c r="W30" i="1" s="1"/>
  <c r="AZ98" i="1"/>
  <c r="AV98" i="1" s="1"/>
  <c r="AT98" i="1" s="1"/>
  <c r="BC94" i="1"/>
  <c r="AY94" i="1" s="1"/>
  <c r="J32" i="3"/>
  <c r="AG97" i="1"/>
  <c r="AN97" i="1"/>
  <c r="W31" i="1" l="1"/>
  <c r="J98" i="2"/>
  <c r="J41" i="3"/>
  <c r="J98" i="4"/>
  <c r="J41" i="5"/>
  <c r="J41" i="2"/>
  <c r="J41" i="4"/>
  <c r="AU94" i="1"/>
  <c r="AZ94" i="1"/>
  <c r="W29" i="1" s="1"/>
  <c r="W32" i="1"/>
  <c r="AW94" i="1"/>
  <c r="AK30" i="1" s="1"/>
  <c r="AG95" i="1"/>
  <c r="AG98" i="1"/>
  <c r="AN98" i="1" s="1"/>
  <c r="AG94" i="1" l="1"/>
  <c r="AN94" i="1" s="1"/>
  <c r="AN95" i="1"/>
  <c r="AV94" i="1"/>
  <c r="AK29" i="1" s="1"/>
  <c r="AK26" i="1" l="1"/>
  <c r="AK35" i="1" s="1"/>
  <c r="AT94" i="1"/>
</calcChain>
</file>

<file path=xl/sharedStrings.xml><?xml version="1.0" encoding="utf-8"?>
<sst xmlns="http://schemas.openxmlformats.org/spreadsheetml/2006/main" count="9740" uniqueCount="1175">
  <si>
    <t>Export Komplet</t>
  </si>
  <si>
    <t/>
  </si>
  <si>
    <t>2.0</t>
  </si>
  <si>
    <t>False</t>
  </si>
  <si>
    <t>{0d4067a0-c28a-4b33-b070-b28989155784}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</si>
  <si>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</si>
  <si>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</si>
  <si>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</si>
  <si>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</si>
  <si>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</si>
  <si>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</si>
  <si>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</si>
  <si>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</si>
  <si>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20180121-B</t>
  </si>
  <si>
    <t>Stavba:</t>
  </si>
  <si>
    <t>Kosmonosy, obnova vodovodu a kanalizace - 2. etapa - část B</t>
  </si>
  <si>
    <t>KSO:</t>
  </si>
  <si>
    <t>CC-CZ:</t>
  </si>
  <si>
    <t>Místo:</t>
  </si>
  <si>
    <t>Kosmonosy</t>
  </si>
  <si>
    <t>Datum:</t>
  </si>
  <si>
    <t>29. 10. 2020</t>
  </si>
  <si>
    <t>Zadavatel:</t>
  </si>
  <si>
    <t>IČ:</t>
  </si>
  <si>
    <t>46356983</t>
  </si>
  <si>
    <t>Vodovody a kanalizace Mladá Boleslav, a.s.</t>
  </si>
  <si>
    <t>DIČ:</t>
  </si>
  <si>
    <t>CZ46356983</t>
  </si>
  <si>
    <t>Zhotovitel:</t>
  </si>
  <si>
    <t>Dle výběrového řízení</t>
  </si>
  <si>
    <t>Projektant:</t>
  </si>
  <si>
    <t>26003236</t>
  </si>
  <si>
    <t>ŠINDLAR s.r.o.</t>
  </si>
  <si>
    <t>CZ 260 03 236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</si>
  <si>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</si>
  <si>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</si>
  <si>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</si>
  <si>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</si>
  <si>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</si>
  <si>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</si>
  <si>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</si>
  <si>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</si>
  <si>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</si>
  <si>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</si>
  <si>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</si>
  <si>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</si>
  <si>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</si>
  <si>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</si>
  <si>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</si>
  <si>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</si>
  <si>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</si>
  <si>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</si>
  <si>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</si>
  <si>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</si>
  <si>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</si>
  <si>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</si>
  <si>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</si>
  <si>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</si>
  <si>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</si>
  <si>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</si>
  <si>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</si>
  <si>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</si>
  <si>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</si>
  <si>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</si>
  <si>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</si>
  <si>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</si>
  <si>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</si>
  <si>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</si>
  <si>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</si>
  <si>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</si>
  <si>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</si>
  <si>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</si>
  <si>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</si>
  <si>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</si>
  <si>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</si>
  <si>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</si>
  <si>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</si>
  <si>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</si>
  <si>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</si>
  <si>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</si>
  <si>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</si>
  <si>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</si>
  <si>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</si>
  <si>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</si>
  <si>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Ulice Pionýrů</t>
  </si>
  <si>
    <t>STA</t>
  </si>
  <si>
    <t>1</t>
  </si>
  <si>
    <t>{88ea3acd-47d2-456c-92a3-b42ce9edbeea}</t>
  </si>
  <si>
    <t>2</t>
  </si>
  <si>
    <t>/</t>
  </si>
  <si>
    <t>SO 2.2.</t>
  </si>
  <si>
    <t>Lokální opravy kanalizačních řadů</t>
  </si>
  <si>
    <t>Soupis</t>
  </si>
  <si>
    <t>{e7e20a72-cbb8-4189-ae45-832b606c30d5}</t>
  </si>
  <si>
    <t>SO 2.3.2.</t>
  </si>
  <si>
    <t>Lokální opravy vodovodního řadu</t>
  </si>
  <si>
    <t>{2f4e4bc8-36ae-4d12-b4b3-7d20a46b0104}</t>
  </si>
  <si>
    <t>SO 06</t>
  </si>
  <si>
    <t>Ulice Podzámecká</t>
  </si>
  <si>
    <t>{3ca004e3-b846-4b5e-96c0-5cf5780bb1e6}</t>
  </si>
  <si>
    <t>SO 6.1.1.</t>
  </si>
  <si>
    <t>Stoka G</t>
  </si>
  <si>
    <t>{00edbf01-93ce-484a-bf40-e25e2ca3fb3f}</t>
  </si>
  <si>
    <t>SO 6.3.1.</t>
  </si>
  <si>
    <t>Vodovodní řad 10 - 1. etapa</t>
  </si>
  <si>
    <t>{8ed66133-aaa7-4028-9fb4-e05115f630a7}</t>
  </si>
  <si>
    <t>KRYCÍ LIST SOUPISU PRACÍ</t>
  </si>
  <si>
    <t>Objekt:</t>
  </si>
  <si>
    <t>SO 02 - Ulice Pionýrů</t>
  </si>
  <si>
    <t>Soupis:</t>
  </si>
  <si>
    <t>SO 2.2. - Lokální opravy kanalizačních řadů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</si>
  <si>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</si>
  <si>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</si>
  <si>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</si>
  <si>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</si>
  <si>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</si>
  <si>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</si>
  <si>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</si>
  <si>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</si>
  <si>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</si>
  <si>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</si>
  <si>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</si>
  <si>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</si>
  <si>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</si>
  <si>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</si>
  <si>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</si>
  <si>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</si>
  <si>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</si>
  <si>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</si>
  <si>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</si>
  <si>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</si>
  <si>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</si>
  <si>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</si>
  <si>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</si>
  <si>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</si>
  <si>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</si>
  <si>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</si>
  <si>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</si>
  <si>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</si>
  <si>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</si>
  <si>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</si>
  <si>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</si>
  <si>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</si>
  <si>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</si>
  <si>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</si>
  <si>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</si>
  <si>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</si>
  <si>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</si>
  <si>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2019 01</t>
  </si>
  <si>
    <t>4</t>
  </si>
  <si>
    <t>-1985234546</t>
  </si>
  <si>
    <t>P</t>
  </si>
  <si>
    <t>Poznámka k položce:_x000D_
hmotnost sutě 0,58 t/m2</t>
  </si>
  <si>
    <t>VV</t>
  </si>
  <si>
    <t>výkres D.4.1.</t>
  </si>
  <si>
    <t>délky dle tabulky kubatur</t>
  </si>
  <si>
    <t>5*3,5*1,4 "místní asf. K1, K3, K4, K7, K9</t>
  </si>
  <si>
    <t>výměna poklopů, K85, K86</t>
  </si>
  <si>
    <t xml:space="preserve">2*1,8*1,8 </t>
  </si>
  <si>
    <t>Součet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</si>
  <si>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</si>
  <si>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</si>
  <si>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694722559</t>
  </si>
  <si>
    <t>Poznámka k položce:_x000D_
hmotnost sutě 0,22 t/m2</t>
  </si>
  <si>
    <t>výměna poklopů K85, K86</t>
  </si>
  <si>
    <t>3</t>
  </si>
  <si>
    <t>113154365-R</t>
  </si>
  <si>
    <t>Frézování živičného podkladu nebo krytu  s naložením na dopravní prostředek plochy přes 1 000 do 10 000 m2 s překážkami v trase pruhu šířky přes 1 m do 2 m, tloušťky vrstvy 150 mm</t>
  </si>
  <si>
    <t>-2011046361</t>
  </si>
  <si>
    <t>Poznámka k položce:_x000D_
hmotnost sutě 0,384 t/m2</t>
  </si>
  <si>
    <t>délky dle tabulky kubatur K1, K3, K4, K7, K9</t>
  </si>
  <si>
    <t xml:space="preserve">5*3,5*(1,4+2*0,25) "místní asf. </t>
  </si>
  <si>
    <t>115101201</t>
  </si>
  <si>
    <t>Čerpání vody na dopravní výšku do 10 m s uvažovaným průměrným přítokem do 500 l/min</t>
  </si>
  <si>
    <t>hod</t>
  </si>
  <si>
    <t>-750132332</t>
  </si>
  <si>
    <t>Poznámka k položce:_x000D_
Předpoklad rychlosti výstavby 5,0 m/den</t>
  </si>
  <si>
    <t>20,0</t>
  </si>
  <si>
    <t>5</t>
  </si>
  <si>
    <t>132201204</t>
  </si>
  <si>
    <t>Hloubení zapažených i nezapažených rýh šířky přes 600 do 2 000 mm  s urovnáním dna do předepsaného profilu a spádu v hornině tř. 3 přes 5 000 m3</t>
  </si>
  <si>
    <t>m3</t>
  </si>
  <si>
    <t>-1966060412</t>
  </si>
  <si>
    <t>výkres  D.4.1</t>
  </si>
  <si>
    <t>dle tabulky kubatur K1, K3, K4, K7, K9</t>
  </si>
  <si>
    <t>(5*3,5*1,4*(0,6+1,0+0,1+0,08+0,1))</t>
  </si>
  <si>
    <t>-5*3,5*PI*0,28*0,28 "odečet stávajícího potrubí</t>
  </si>
  <si>
    <t>výkop pro drenáž</t>
  </si>
  <si>
    <t>5*3,5*1,4*0,1+5*3,5*0,35*0,1</t>
  </si>
  <si>
    <t>Mezisoučet</t>
  </si>
  <si>
    <t>výměna konusu K85, K86</t>
  </si>
  <si>
    <t>2*1,8*1,8*0,6</t>
  </si>
  <si>
    <t>-2*PI*0,5*0,5*0,6</t>
  </si>
  <si>
    <t>6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</si>
  <si>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</si>
  <si>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</si>
  <si>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-643731976</t>
  </si>
  <si>
    <t>Poznámka k položce:_x000D_
příplatek 30%</t>
  </si>
  <si>
    <t>47,759*0,3 'Přepočtené koeficientem množství</t>
  </si>
  <si>
    <t>7</t>
  </si>
  <si>
    <t>151811132</t>
  </si>
  <si>
    <t>Zřízení pažicích boxů pro pažení a rozepření stěn rýh podzemního vedení hloubka výkopu do 4 m, šířka přes 1,2 do 2,5 m</t>
  </si>
  <si>
    <t>-1400563944</t>
  </si>
  <si>
    <t>K1, K3, K4, K7, K9</t>
  </si>
  <si>
    <t>5*3,5*2,3</t>
  </si>
  <si>
    <t>8</t>
  </si>
  <si>
    <t>151811232</t>
  </si>
  <si>
    <t>Odstranění pažicích boxů pro pažení a rozepření stěn rýh podzemního vedení hloubka výkopu do 4 m, šířka přes 1,2 do 2,5 m</t>
  </si>
  <si>
    <t>-1599359619</t>
  </si>
  <si>
    <t>9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</si>
  <si>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</si>
  <si>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</si>
  <si>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1901346953</t>
  </si>
  <si>
    <t>Poznámka k položce:_x000D_
Procento svislého podílu dle úvodu ceníku 001 zemní práce kapitola 8 _x000D_
- v množství výkopku rýhy přes 100  m3 50 % z celkového výkopku</t>
  </si>
  <si>
    <t>dle položek hloubení rýh tř. 2-4</t>
  </si>
  <si>
    <t>47,759*0,5</t>
  </si>
  <si>
    <t>10</t>
  </si>
  <si>
    <t>162401102-R</t>
  </si>
  <si>
    <t>Mezideponie výkopku/sypaniny z horniny tř. 1 až 4</t>
  </si>
  <si>
    <t>1960661814</t>
  </si>
  <si>
    <t>- přesun výkopku na mezideponiii  a zpět</t>
  </si>
  <si>
    <t>- naložení výkopku na mezideponii</t>
  </si>
  <si>
    <t>- dle tabulky kubatur</t>
  </si>
  <si>
    <t>5*3,5*1,4*0,45 "podkladní vrstvy komunikace pro provizorní povrch</t>
  </si>
  <si>
    <t>11</t>
  </si>
  <si>
    <t>162701105-R</t>
  </si>
  <si>
    <t>Likvidace přebytečné zeminy v souladu s platnou legislativou o odpadech</t>
  </si>
  <si>
    <t>1767342158</t>
  </si>
  <si>
    <t xml:space="preserve">- vodorovný přesun sypaniny </t>
  </si>
  <si>
    <t>- poplatek za uložení</t>
  </si>
  <si>
    <t>- skládku si určí dodavatel dle svých zvyklostí</t>
  </si>
  <si>
    <t>47,759</t>
  </si>
  <si>
    <t>12</t>
  </si>
  <si>
    <t>174201101</t>
  </si>
  <si>
    <t>Zásyp sypaninou z jakékoliv horniny  s uložením výkopku ve vrstvách bez zhutnění jam, šachet, rýh nebo kolem objektů v těchto vykopávkách</t>
  </si>
  <si>
    <t>472033984</t>
  </si>
  <si>
    <t>výkres D.4.1</t>
  </si>
  <si>
    <t>náhrada zeminou vhodnou ke zhut.,případně kam. drc. frakce 0-63 K1, K3, K4, K7, K9</t>
  </si>
  <si>
    <t>(5*3,5*1,4*(0,6+1,0+0,1+0,08+0,1)) "výkop</t>
  </si>
  <si>
    <t>-(5*3,5*1,4-(0,1+0,56+0,3)) "podsyp, obsyp</t>
  </si>
  <si>
    <t>2,946 "okolo konusu, K85, K86</t>
  </si>
  <si>
    <t>13</t>
  </si>
  <si>
    <t>M</t>
  </si>
  <si>
    <t>58331202-R</t>
  </si>
  <si>
    <t>zemina vhodná ke zhutnění pro dosažení projektem požadovaných parametrů Edef2, kterou zakoupí dodavatel, případně kamenivo drcené frakce 0-63</t>
  </si>
  <si>
    <t>t</t>
  </si>
  <si>
    <t>-1132775661</t>
  </si>
  <si>
    <t>Poznámka k položce:_x000D_
Hmotnost 2 t/m3</t>
  </si>
  <si>
    <t>25,466*2,0</t>
  </si>
  <si>
    <t>14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</si>
  <si>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</si>
  <si>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</si>
  <si>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-1763070358</t>
  </si>
  <si>
    <t xml:space="preserve">výkres D.4.1 </t>
  </si>
  <si>
    <t>5*3,5*1,4*(0,56+0,3)</t>
  </si>
  <si>
    <t>-5*3,5*PI*0,28*0,28</t>
  </si>
  <si>
    <t>58337310</t>
  </si>
  <si>
    <t>štěrkopísek frakce 0/4</t>
  </si>
  <si>
    <t>-1606349714</t>
  </si>
  <si>
    <t>16,76*2 'Přepočtené koeficientem množství</t>
  </si>
  <si>
    <t>Zakládání</t>
  </si>
  <si>
    <t>16</t>
  </si>
  <si>
    <t>211531111</t>
  </si>
  <si>
    <t>Výplň kamenivem do rýh odvodňovacích žeber nebo trativodů  bez zhutnění, s úpravou povrchu výplně kamenivem hrubým drceným frakce 16 až 63 mm</t>
  </si>
  <si>
    <t>359834283</t>
  </si>
  <si>
    <t>17</t>
  </si>
  <si>
    <t>212755215</t>
  </si>
  <si>
    <t>Trativody bez lože z drenážních trubek  plastových flexibilních D 125 mm</t>
  </si>
  <si>
    <t>m</t>
  </si>
  <si>
    <t>-1915520719</t>
  </si>
  <si>
    <t>5*3,5</t>
  </si>
  <si>
    <t>Svislé a kompletní konstrukce</t>
  </si>
  <si>
    <t>18</t>
  </si>
  <si>
    <t>358315114</t>
  </si>
  <si>
    <t>Bourání stoky kompletní nebo vybourání otvorů průřezové plochy do 4 m2 ve stokách ze zdiva z prostého betonu</t>
  </si>
  <si>
    <t>-2002534082</t>
  </si>
  <si>
    <t>Poznámka k položce:_x000D_
hmotnost sutě 2,2 t/m3</t>
  </si>
  <si>
    <t xml:space="preserve">vybourání stávajícího potrubí </t>
  </si>
  <si>
    <t>(PI*(5*2,5)*(0,28*0,28-0,2*0,2)) "stávající potrubí DN 400</t>
  </si>
  <si>
    <t>vybourání kynet ve stávajícíh šachtách</t>
  </si>
  <si>
    <t>K84, K85, K83</t>
  </si>
  <si>
    <t>3*PI*0,5*0,5*0,25</t>
  </si>
  <si>
    <t>-3*1,0*PI*0,25*0,25/2</t>
  </si>
  <si>
    <t>stávající konusy</t>
  </si>
  <si>
    <t>2*(PI*0,6*(0,52*0,52-0,4*0,4)) "K85, K86</t>
  </si>
  <si>
    <t>19</t>
  </si>
  <si>
    <t>359901211</t>
  </si>
  <si>
    <t>Monitoring stok (kamerový systém) jakékoli výšky nová kanalizace</t>
  </si>
  <si>
    <t>-887608682</t>
  </si>
  <si>
    <t>Vodorovné konstrukce</t>
  </si>
  <si>
    <t>20</t>
  </si>
  <si>
    <t>452112111</t>
  </si>
  <si>
    <t>Osazení betonových dílců prstenců nebo rámů pod poklopy a mříže, výšky do 100 mm</t>
  </si>
  <si>
    <t>kus</t>
  </si>
  <si>
    <t>-1430004131</t>
  </si>
  <si>
    <t>PFB.1120101OZ</t>
  </si>
  <si>
    <t>Prstenec šachtový vyrovnávací (OZ) TBW-Q.1 63/6</t>
  </si>
  <si>
    <t>-79791523</t>
  </si>
  <si>
    <t>22</t>
  </si>
  <si>
    <t>452311131</t>
  </si>
  <si>
    <t>Podkladní a zajišťovací konstrukce z betonu prostého v otevřeném výkopu desky pod potrubí, stoky a drobné objekty z betonu tř. C 12/15</t>
  </si>
  <si>
    <t>1899815520</t>
  </si>
  <si>
    <t>5*2,5*1,4*0,1 "pod potrubí</t>
  </si>
  <si>
    <t>23</t>
  </si>
  <si>
    <t>452312131</t>
  </si>
  <si>
    <t>Podkladní a zajišťovací konstrukce z betonu prostého v otevřeném výkopu sedlové lože pod potrubí z betonu tř. C 12/15</t>
  </si>
  <si>
    <t>1578759427</t>
  </si>
  <si>
    <t>5*2,5*(0,35+0,35)*0,15</t>
  </si>
  <si>
    <t>Komunikace pozemní</t>
  </si>
  <si>
    <t>24</t>
  </si>
  <si>
    <t>564831111</t>
  </si>
  <si>
    <t>Podklad ze štěrkodrti ŠD  s rozprostřením a zhutněním, po zhutnění tl. 100 mm</t>
  </si>
  <si>
    <t>-2028225976</t>
  </si>
  <si>
    <t>provizorní kryt</t>
  </si>
  <si>
    <t>5*3,5*1,4</t>
  </si>
  <si>
    <t>výměna poklopů</t>
  </si>
  <si>
    <t>2*1,8*1,8</t>
  </si>
  <si>
    <t>25</t>
  </si>
  <si>
    <t>564871111-R</t>
  </si>
  <si>
    <t>Podklad ze štěrkodrti ŠD  s rozprostřením a zhutněním, po zhutnění tl. 250 mm</t>
  </si>
  <si>
    <t>-495371793</t>
  </si>
  <si>
    <t>z ceníkové ceny odečtena cena kameniva</t>
  </si>
  <si>
    <t>štěrk odebraný z podkladních vrstev komunikace</t>
  </si>
  <si>
    <t>26</t>
  </si>
  <si>
    <t>564921413-R</t>
  </si>
  <si>
    <t>Podklad nebo podsyp z asfaltového recyklátu  s rozprostřením a zhutněním, po zhutnění tl. 80 mm</t>
  </si>
  <si>
    <t>316717211</t>
  </si>
  <si>
    <t>bude použit recyklát vzniklý z frézování původní asfaltové komunikace</t>
  </si>
  <si>
    <t>Trubní vedení</t>
  </si>
  <si>
    <t>27</t>
  </si>
  <si>
    <t>810391111-R</t>
  </si>
  <si>
    <t>Řezání betonové trouby diamantovou pilou v rovině kolmé nebo skloněné k ose trouby, se začištěním DN přes 250 do 400 mm</t>
  </si>
  <si>
    <t>1779603337</t>
  </si>
  <si>
    <t>3*2</t>
  </si>
  <si>
    <t>28</t>
  </si>
  <si>
    <t>812392121</t>
  </si>
  <si>
    <t>Montáž potrubí z trub betonových hrdlových  v otevřeném výkopu ve sklonu do 20 % z trub těsněných pryžovými kroužky DN 400</t>
  </si>
  <si>
    <t>-1962978652</t>
  </si>
  <si>
    <t>5*2,0</t>
  </si>
  <si>
    <t>29</t>
  </si>
  <si>
    <t>5921010103</t>
  </si>
  <si>
    <t>TBH-Q 40/200 PR   - rozměr    400/2000</t>
  </si>
  <si>
    <t>ks</t>
  </si>
  <si>
    <t>-60455352</t>
  </si>
  <si>
    <t>30</t>
  </si>
  <si>
    <t>831392193-R</t>
  </si>
  <si>
    <t>Montáž potrubí z trub betonových  hrdlových s integrovaným těsněním Příplatek k cenám za napojení dvou dříků trub o stejném průměru (max. rozdíl 12 mm) pomocí převlečné manžety (manžeta zahrnuta v ceně) DN 400</t>
  </si>
  <si>
    <t>904642291</t>
  </si>
  <si>
    <t>5*2</t>
  </si>
  <si>
    <t>31</t>
  </si>
  <si>
    <t>871275811</t>
  </si>
  <si>
    <t>Bourání stávajícího potrubí z PVC nebo polypropylenu PP v otevřeném výkopu DN do 150</t>
  </si>
  <si>
    <t>-1574438135</t>
  </si>
  <si>
    <t>3*2,0 "K84, K,85, K86</t>
  </si>
  <si>
    <t>32</t>
  </si>
  <si>
    <t>871275811-R</t>
  </si>
  <si>
    <t>Odstranění potrubí přípojky délky 1 m a zaslepení přípojky betonem</t>
  </si>
  <si>
    <t>kpl</t>
  </si>
  <si>
    <t>-721575679</t>
  </si>
  <si>
    <t>33</t>
  </si>
  <si>
    <t>894204161</t>
  </si>
  <si>
    <t>Ostatní konstrukce na trubním vedení z prostého betonu žlaby šachet z prostého betonu tř. C 25/30, průřezu o poloměru do 500 mm</t>
  </si>
  <si>
    <t>-190694892</t>
  </si>
  <si>
    <t>dle TZ</t>
  </si>
  <si>
    <t>3*PI*0,5*0,5*0,2</t>
  </si>
  <si>
    <t>-3*1,0*PI*0,2*0,2/2</t>
  </si>
  <si>
    <t>34</t>
  </si>
  <si>
    <t>894412411</t>
  </si>
  <si>
    <t>Osazení železobetonových dílců pro šachty skruží přechodových</t>
  </si>
  <si>
    <t>2139456957</t>
  </si>
  <si>
    <t>K85, K86</t>
  </si>
  <si>
    <t>35</t>
  </si>
  <si>
    <t>59224312</t>
  </si>
  <si>
    <t>kónus šachetní betonový kapsové plastové stupadlo 100x62,5x58 cm</t>
  </si>
  <si>
    <t>2105971315</t>
  </si>
  <si>
    <t>36</t>
  </si>
  <si>
    <t>899104112-R</t>
  </si>
  <si>
    <t>Osazení samonivelačních poklopů litinových a ocelových včetně rámů pro třídu zatížení D400, E600</t>
  </si>
  <si>
    <t>-2011358383</t>
  </si>
  <si>
    <t>K84, K85, K86</t>
  </si>
  <si>
    <t>37</t>
  </si>
  <si>
    <t>5524103103</t>
  </si>
  <si>
    <t>Kanalizační poklop litinový, rám samonivelační, s logem provozovatele,  D 400  bez odvětrání</t>
  </si>
  <si>
    <t>2076505763</t>
  </si>
  <si>
    <t>38</t>
  </si>
  <si>
    <t>899302811</t>
  </si>
  <si>
    <t>Demontáž poklopů betonových a železobetonových včetně rámu, hmotnosti jednotlivě přes 50 do 100 kg</t>
  </si>
  <si>
    <t>1771106119</t>
  </si>
  <si>
    <t>Ostatní konstrukce a práce, bourání</t>
  </si>
  <si>
    <t>39</t>
  </si>
  <si>
    <t>936311111-R</t>
  </si>
  <si>
    <t>Zabetonování potrubí uloženého ve vynechaných otvorech  ve dně nebo ve stěnách nádrží, z betonu se zvýšenými nároky na prostředí o ploše otvoru do 0,25 m2</t>
  </si>
  <si>
    <t>-2088584625</t>
  </si>
  <si>
    <t>vyplnění otvoru po zdemontované přípojce polymercementovou maltou odolnou agresivnímu prostředí</t>
  </si>
  <si>
    <t>3*PI*0,09*0,09*0,12 "K84, K,85, K86</t>
  </si>
  <si>
    <t>utěsnění mezikruží stávající přípojky v šachtě 2271</t>
  </si>
  <si>
    <t>(PI*0,1*(0,11*0,11-0,085*0,085))</t>
  </si>
  <si>
    <t>997</t>
  </si>
  <si>
    <t>Přesun sutě</t>
  </si>
  <si>
    <t>40</t>
  </si>
  <si>
    <t>997221551-R</t>
  </si>
  <si>
    <t>Likvidace suti v souladu s platnou legislativou o odpadech</t>
  </si>
  <si>
    <t>395359206</t>
  </si>
  <si>
    <t>- naložení</t>
  </si>
  <si>
    <t xml:space="preserve">- vodorovný přesun </t>
  </si>
  <si>
    <t>2,218*2,2 "dle položky bourání stoky</t>
  </si>
  <si>
    <t>998</t>
  </si>
  <si>
    <t>Přesun hmot</t>
  </si>
  <si>
    <t>41</t>
  </si>
  <si>
    <t>998274101</t>
  </si>
  <si>
    <t>Přesun hmot pro trubní vedení hloubené z trub betonových nebo železobetonových pro vodovody nebo kanalizace v otevřeném výkopu dopravní vzdálenost do 15 m</t>
  </si>
  <si>
    <t>1385737163</t>
  </si>
  <si>
    <t>OST</t>
  </si>
  <si>
    <t>Ostatní</t>
  </si>
  <si>
    <t>42</t>
  </si>
  <si>
    <t>R001</t>
  </si>
  <si>
    <t>Čištění kanalizace</t>
  </si>
  <si>
    <t>h</t>
  </si>
  <si>
    <t>-721856188</t>
  </si>
  <si>
    <t>43</t>
  </si>
  <si>
    <t>RK2</t>
  </si>
  <si>
    <t>Provedení robotických úprav vnitřního povrchu (řezání, vrtání, broušení), injektáž sanační maltou</t>
  </si>
  <si>
    <t>943358160</t>
  </si>
  <si>
    <t>Dle TZ</t>
  </si>
  <si>
    <t>K2</t>
  </si>
  <si>
    <t>- provedení robotických úprav vnitřního povrchu (řezání, vrtání, broušení) tak, aby přípojka nezasahovala do profilu stoky</t>
  </si>
  <si>
    <t>- injektáž sanační maltou</t>
  </si>
  <si>
    <t>44</t>
  </si>
  <si>
    <t>RK5</t>
  </si>
  <si>
    <t>Vyčištění a frézování betonu přečnívajícího do profilu stoky, utěsnění rychletuhnoucí sanační hmotou pomocí pakru</t>
  </si>
  <si>
    <t>-607236115</t>
  </si>
  <si>
    <t>K5, K6, K8, K10</t>
  </si>
  <si>
    <t>- vyčištění a frézování betonu přečnívajícího do profilu stoky</t>
  </si>
  <si>
    <t>- utěsnění rychletuhnoucí sanační hmotou pomocí pakru</t>
  </si>
  <si>
    <t>45</t>
  </si>
  <si>
    <t>R0012</t>
  </si>
  <si>
    <t>Zaslepení stoky těsnícím vakem DN 400 na dobu cca 20 dnů</t>
  </si>
  <si>
    <t>512</t>
  </si>
  <si>
    <t>686282311</t>
  </si>
  <si>
    <t>46</t>
  </si>
  <si>
    <t>R0022</t>
  </si>
  <si>
    <t>Čerpání splaškových vod při pracích na výměně stoky, na délku cca 100 m, včetně záložního čerpadla, včetně přejezdných úprav na potrubí</t>
  </si>
  <si>
    <t>den</t>
  </si>
  <si>
    <t>-100790327</t>
  </si>
  <si>
    <t>SO 2.3.2. - Lokální opravy vodovodního řadu</t>
  </si>
  <si>
    <t>655879246</t>
  </si>
  <si>
    <t>výkres D.5.1</t>
  </si>
  <si>
    <t>12*1,5*1,5"místní asf</t>
  </si>
  <si>
    <t>-1216640692</t>
  </si>
  <si>
    <t>1595748060</t>
  </si>
  <si>
    <t xml:space="preserve">12*5,0 </t>
  </si>
  <si>
    <t>132201203</t>
  </si>
  <si>
    <t>Hloubení zapažených i nezapažených rýh šířky přes 600 do 2 000 mm  s urovnáním dna do předepsaného profilu a spádu v hornině tř. 3 přes 1 000 do 5 000 m3</t>
  </si>
  <si>
    <t>436830827</t>
  </si>
  <si>
    <t>12*1,5*1,5*1,6</t>
  </si>
  <si>
    <t>424676124</t>
  </si>
  <si>
    <t>43,2*0,3 'Přepočtené koeficientem množství</t>
  </si>
  <si>
    <t>151101101</t>
  </si>
  <si>
    <t>Zřízení pažení a rozepření stěn rýh pro podzemní vedení pro všechny šířky rýhy  příložné pro jakoukoliv mezerovitost, hloubky do 2 m</t>
  </si>
  <si>
    <t>-1675496593</t>
  </si>
  <si>
    <t>12*4*1,5*2,0</t>
  </si>
  <si>
    <t>151101111</t>
  </si>
  <si>
    <t>Odstranění pažení a rozepření stěn rýh pro podzemní vedení s uložením materiálu na vzdálenost do 3 m od kraje výkopu příložné, hloubky do 2 m</t>
  </si>
  <si>
    <t>1545613871</t>
  </si>
  <si>
    <t>-694147965</t>
  </si>
  <si>
    <t>dle položek hloubení rýh tř. 2-3</t>
  </si>
  <si>
    <t>43,2*0,5</t>
  </si>
  <si>
    <t>84232729</t>
  </si>
  <si>
    <t>12*1,5*1,5*0,45 "podkladní vrstvy komunikace pro provizorní povrch</t>
  </si>
  <si>
    <t>437854625</t>
  </si>
  <si>
    <t>43,2</t>
  </si>
  <si>
    <t>277650902</t>
  </si>
  <si>
    <t>náhrada zeminou vhodnou ke zhut.,případně kam. drc. frakce 0-63</t>
  </si>
  <si>
    <t>43,2 "výkop</t>
  </si>
  <si>
    <t>-12*1,5*1,0*(0,15+0,18)</t>
  </si>
  <si>
    <t>1969125075</t>
  </si>
  <si>
    <t>37,26*2,0</t>
  </si>
  <si>
    <t>76266636</t>
  </si>
  <si>
    <t>5*1,5*1,0*0,18</t>
  </si>
  <si>
    <t>1880339224</t>
  </si>
  <si>
    <t>1,35*2 'Přepočtené koeficientem množství</t>
  </si>
  <si>
    <t>451572111</t>
  </si>
  <si>
    <t>Lože pod potrubí, stoky a drobné objekty v otevřeném výkopu z kameniva drobného těženého 0 až 4 mm</t>
  </si>
  <si>
    <t>1578543628</t>
  </si>
  <si>
    <t>12*1,5*1,5*0,1</t>
  </si>
  <si>
    <t>452111111</t>
  </si>
  <si>
    <t>Osazení betonových dílců pražců pod potrubí v otevřeném výkopu, průřezové plochy do 25000 mm2</t>
  </si>
  <si>
    <t>-1209470531</t>
  </si>
  <si>
    <t>5922826620</t>
  </si>
  <si>
    <t>kostka betonová min. rozměr 200x200x50</t>
  </si>
  <si>
    <t>-564261105</t>
  </si>
  <si>
    <t>1859431882</t>
  </si>
  <si>
    <t>12*1,5*1,5</t>
  </si>
  <si>
    <t>1966136435</t>
  </si>
  <si>
    <t>1503689949</t>
  </si>
  <si>
    <t>871161211</t>
  </si>
  <si>
    <t>Montáž vodovodního potrubí z plastů v otevřeném výkopu z polyetylenu PE 100 svařovaných elektrotvarovkou SDR 11/PN16 D 32 x 3,0 mm</t>
  </si>
  <si>
    <t>-1577641558</t>
  </si>
  <si>
    <t>12*1,5</t>
  </si>
  <si>
    <t>2861359532</t>
  </si>
  <si>
    <t xml:space="preserve">potrubí  PE100  SDR 11 32x3,0 </t>
  </si>
  <si>
    <t>-1077421317</t>
  </si>
  <si>
    <t>specifikace viz technické podmínky</t>
  </si>
  <si>
    <t>18,0</t>
  </si>
  <si>
    <t>871241221</t>
  </si>
  <si>
    <t>Montáž vodovodního potrubí z plastů v otevřeném výkopu z polyetylenu PE 100 svařovaných elektrotvarovkou SDR 17/PN10 D 90 x 5,4 mm</t>
  </si>
  <si>
    <t>-430476180</t>
  </si>
  <si>
    <t>výkres D.5.2</t>
  </si>
  <si>
    <t>12*1,0</t>
  </si>
  <si>
    <t>28613129</t>
  </si>
  <si>
    <t>potrubí vodovodní PE100 PN 10 SDR17 6m 12m 100m 90x5,4mm</t>
  </si>
  <si>
    <t>1603403049</t>
  </si>
  <si>
    <t>891173111</t>
  </si>
  <si>
    <t>Montáž vodovodních armatur na potrubí ventilů hlavních pro přípojky DN 32</t>
  </si>
  <si>
    <t>-656669781</t>
  </si>
  <si>
    <t>250005400016</t>
  </si>
  <si>
    <t>Domovní šoupátko 32/1 1/4“</t>
  </si>
  <si>
    <t>2031318413</t>
  </si>
  <si>
    <t>960113018004</t>
  </si>
  <si>
    <t>SOUPRAVA ZEMNÍ TELESKOPICKÁ DOM. ŠOUPÁTKA</t>
  </si>
  <si>
    <t>KS</t>
  </si>
  <si>
    <t>-979988198</t>
  </si>
  <si>
    <t>891173111-R</t>
  </si>
  <si>
    <t>Montáž vodovodních armatur na potrubí propojen potrubí přípojky DN 32</t>
  </si>
  <si>
    <t>742718212</t>
  </si>
  <si>
    <t>2.1.100.322</t>
  </si>
  <si>
    <t>Isiflo spojka přímá, rozměr 32x32</t>
  </si>
  <si>
    <t>430076313</t>
  </si>
  <si>
    <t>891269111</t>
  </si>
  <si>
    <t>Montáž vodovodních armatur na potrubí navrtávacích pasů s ventilem Jt 1 MPa, na potrubí z trub litinových, ocelových nebo plastických hmot DN 100</t>
  </si>
  <si>
    <t>262846854</t>
  </si>
  <si>
    <t>42271414</t>
  </si>
  <si>
    <t>pás navrtávací z tvárné litiny DN 100mm, rozsah (114-119), odbočky 1",5/4",6/4",2"</t>
  </si>
  <si>
    <t>1860922051</t>
  </si>
  <si>
    <t>891269111-R</t>
  </si>
  <si>
    <t>Demontáž vodovodních armatur na potrubí navrtávacích pasů s ventilem Jt 1 MPa, na potrubí z trub litinových, ocelových nebo plastických hmot DN 100</t>
  </si>
  <si>
    <t>1282987086</t>
  </si>
  <si>
    <t>899401112</t>
  </si>
  <si>
    <t>Osazení poklopů litinových šoupátkových</t>
  </si>
  <si>
    <t>-769445426</t>
  </si>
  <si>
    <t>16500000000325</t>
  </si>
  <si>
    <t xml:space="preserve">POKLOP </t>
  </si>
  <si>
    <t>251267369</t>
  </si>
  <si>
    <t>3481000000002</t>
  </si>
  <si>
    <t>PODKLAD. DESKA</t>
  </si>
  <si>
    <t>-285056647</t>
  </si>
  <si>
    <t>899913103-R</t>
  </si>
  <si>
    <t>Příplatek za nerezové šrouby a bandáže přírubových spojů DN 80</t>
  </si>
  <si>
    <t>-783224924</t>
  </si>
  <si>
    <t>včetně materiálu</t>
  </si>
  <si>
    <t>-773988330</t>
  </si>
  <si>
    <t>27,0*0,384 "dle položky frézování živičného krytu tl. 150 mm</t>
  </si>
  <si>
    <t>998273102</t>
  </si>
  <si>
    <t>Přesun hmot pro trubní vedení hloubené z trub litinových pro vodovody nebo kanalizace v otevřeném výkopu dopravní vzdálenost do 15 m</t>
  </si>
  <si>
    <t>-1395446464</t>
  </si>
  <si>
    <t>SO 06 - Ulice Podzámecká</t>
  </si>
  <si>
    <t>SO 6.1.1. - Stoka G</t>
  </si>
  <si>
    <t>-354136880</t>
  </si>
  <si>
    <t>365,63*1,63"místní asf</t>
  </si>
  <si>
    <t>1328528170</t>
  </si>
  <si>
    <t>-796768332</t>
  </si>
  <si>
    <t>Poznámka k položce:_x000D_
Předpoklad rychlosti výstavby 10,0 m/den</t>
  </si>
  <si>
    <t>50,0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</si>
  <si>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</si>
  <si>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</t>
  </si>
  <si>
    <t>-1734553582</t>
  </si>
  <si>
    <t>výkres D.2.6</t>
  </si>
  <si>
    <t>14*1,63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</si>
  <si>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</si>
  <si>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</si>
  <si>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84401318</t>
  </si>
  <si>
    <t>19*1,63</t>
  </si>
  <si>
    <t>119001421</t>
  </si>
  <si>
    <t>-2100818465</t>
  </si>
  <si>
    <t>12*1,63</t>
  </si>
  <si>
    <t>130001101</t>
  </si>
  <si>
    <t>Příplatek k cenám hloubených vykopávek za ztížení vykopávky  v blízkosti podzemního vedení nebo výbušnin pro jakoukoliv třídu horniny</t>
  </si>
  <si>
    <t>-1024171052</t>
  </si>
  <si>
    <t>(14+19+12)*2*0,5*1,63*2,85</t>
  </si>
  <si>
    <t>1479245522</t>
  </si>
  <si>
    <t>výkresD.4.1</t>
  </si>
  <si>
    <t>dle tabulky kubatur</t>
  </si>
  <si>
    <t>1484,31 "celkový výkop</t>
  </si>
  <si>
    <t>-(((365,63*0,59)+((2*3,05*PI*0,62*0,62)+(1,3*2,0*2,7)))) "odečet stávajícího potrubí a šachet</t>
  </si>
  <si>
    <t>365,63*1,63*0,1+365,63*0,35*0,2</t>
  </si>
  <si>
    <t>-1721950422</t>
  </si>
  <si>
    <t>1339,394*0,3 'Přepočtené koeficientem množství</t>
  </si>
  <si>
    <t>-1018743408</t>
  </si>
  <si>
    <t>2081,88</t>
  </si>
  <si>
    <t>-570199602</t>
  </si>
  <si>
    <t>2081,88 "dle pol. osazení</t>
  </si>
  <si>
    <t>473329966</t>
  </si>
  <si>
    <t>dle položek hloubení rýh tř. 3</t>
  </si>
  <si>
    <t>1339,394*0,5</t>
  </si>
  <si>
    <t>-636711769</t>
  </si>
  <si>
    <t>((365,63-6,3)*(1,63+2*0,25))*0,45 "rozebrané povrchy pro provizorní povrch</t>
  </si>
  <si>
    <t>-1219228201</t>
  </si>
  <si>
    <t>1339,394</t>
  </si>
  <si>
    <t>1531899629</t>
  </si>
  <si>
    <t>791,82 "náhrada zeminou vhodnou ke zhut.,případně kam. drc. frakce 0-63</t>
  </si>
  <si>
    <t>125197609</t>
  </si>
  <si>
    <t>791,82*2,0</t>
  </si>
  <si>
    <t>1601169585</t>
  </si>
  <si>
    <t>441,77</t>
  </si>
  <si>
    <t>-31,233 "sedlové lože</t>
  </si>
  <si>
    <t>-1465363616</t>
  </si>
  <si>
    <t>410,537*2 'Přepočtené koeficientem množství</t>
  </si>
  <si>
    <t>-1155115835</t>
  </si>
  <si>
    <t>1255647738</t>
  </si>
  <si>
    <t>365,63</t>
  </si>
  <si>
    <t>-667316590</t>
  </si>
  <si>
    <t>vybourání stávajícího potrubí a šachet</t>
  </si>
  <si>
    <t xml:space="preserve">365,63*0,31 "potrubí  </t>
  </si>
  <si>
    <t>2*((PI*0,62*0,62*0,3)+(PI*2,7*(0,62*0,62-0,5*0,5))) "šachty</t>
  </si>
  <si>
    <t>2*1,3*2,0*0,4+(2*(0,9+2,0)*0,4) "šachty</t>
  </si>
  <si>
    <t>1594821254</t>
  </si>
  <si>
    <t>1217511344</t>
  </si>
  <si>
    <t>pod  GA a GZ kusy</t>
  </si>
  <si>
    <t>16*0,6*1,63*0,15</t>
  </si>
  <si>
    <t>-1279989513</t>
  </si>
  <si>
    <t>dle tabulky šachet</t>
  </si>
  <si>
    <t>1+3+5</t>
  </si>
  <si>
    <t>PFB.1120100OZ</t>
  </si>
  <si>
    <t>Prstenec šachtový vyrovnávací TBW-Q.1 63/4</t>
  </si>
  <si>
    <t>-1770514314</t>
  </si>
  <si>
    <t>Poznámka k položce:_x000D_
625/120/40</t>
  </si>
  <si>
    <t>-1758850679</t>
  </si>
  <si>
    <t>PFB.1120103OZ</t>
  </si>
  <si>
    <t>Prstenec šachtový vyrovnávací (OZ) TBW-Q.1 63/10</t>
  </si>
  <si>
    <t>1949947327</t>
  </si>
  <si>
    <t>452112121</t>
  </si>
  <si>
    <t>Osazení betonových dílců prstenců nebo rámů pod poklopy a mříže, výšky přes 100 do 200 mm</t>
  </si>
  <si>
    <t>588315510</t>
  </si>
  <si>
    <t>59224188</t>
  </si>
  <si>
    <t>prstenec šachtový vyrovnávací betonový 625x120x120mm</t>
  </si>
  <si>
    <t>1586580053</t>
  </si>
  <si>
    <t>574417621</t>
  </si>
  <si>
    <t>87,12 "pod potrubí</t>
  </si>
  <si>
    <t>výkres D.4.2.</t>
  </si>
  <si>
    <t>pod šachty</t>
  </si>
  <si>
    <t>7*PI*0,8*0,8*0,1</t>
  </si>
  <si>
    <t>2089943540</t>
  </si>
  <si>
    <t>(365,63-9*1,0-16*0,6)*(0,25+0,25)*0,18</t>
  </si>
  <si>
    <t>663977154</t>
  </si>
  <si>
    <t>(365,63-6,3)*1,63</t>
  </si>
  <si>
    <t>1952501182</t>
  </si>
  <si>
    <t>564871116-R</t>
  </si>
  <si>
    <t>Podklad ze štěrkodrti ŠD  s rozprostřením a zhutněním, po zhutnění tl. 340 mm</t>
  </si>
  <si>
    <t>-713057543</t>
  </si>
  <si>
    <t>6,3*1,63</t>
  </si>
  <si>
    <t>-1073032487</t>
  </si>
  <si>
    <t>(365,63-6,3)*(1,63+0,25+0,25)</t>
  </si>
  <si>
    <t>565136111</t>
  </si>
  <si>
    <t>Asfaltový beton vrstva podkladní ACP 22 (obalované kamenivo hrubozrnné - OKH)  s rozprostřením a zhutněním v pruhu šířky do 3 m, po zhutnění tl. 50 mm</t>
  </si>
  <si>
    <t>1298097109</t>
  </si>
  <si>
    <t>573111112</t>
  </si>
  <si>
    <t>Postřik infiltrační PI z asfaltu silničního s posypem kamenivem, v množství 1,00 kg/m2</t>
  </si>
  <si>
    <t>923880173</t>
  </si>
  <si>
    <t>573211109</t>
  </si>
  <si>
    <t>Postřik spojovací PS bez posypu kamenivem z asfaltu silničního, v množství 0,50 kg/m2</t>
  </si>
  <si>
    <t>1560034622</t>
  </si>
  <si>
    <t>6,3*(1,63+0,25+0,25)</t>
  </si>
  <si>
    <t>577144111</t>
  </si>
  <si>
    <t>Asfaltový beton vrstva obrusná ACO 11 (ABS)  s rozprostřením a se zhutněním z nemodifikovaného asfaltu v pruhu šířky do 3 m tř. I, po zhutnění tl. 50 mm</t>
  </si>
  <si>
    <t>-1390537344</t>
  </si>
  <si>
    <t>Řezání betonové trouby v rovině kolmé nebo skloněné k ose trouby, se začištěním DN přes 250 do 400 mm diamantovou pilou</t>
  </si>
  <si>
    <t>-1912519581</t>
  </si>
  <si>
    <t>-133720153</t>
  </si>
  <si>
    <t>59223021</t>
  </si>
  <si>
    <t>trouba betonová se zabudovaným těsnením D 40x250x7,5 cm</t>
  </si>
  <si>
    <t>-1538969562</t>
  </si>
  <si>
    <t>948206530</t>
  </si>
  <si>
    <t>montáž včetně materiálu</t>
  </si>
  <si>
    <t>831312121</t>
  </si>
  <si>
    <t>Montáž potrubí z trub kameninových  hrdlových s integrovaným těsněním v otevřeném výkopu ve sklonu do 20 % DN 150</t>
  </si>
  <si>
    <t>985378583</t>
  </si>
  <si>
    <t>42*1,5 "přípojky</t>
  </si>
  <si>
    <t>59710675</t>
  </si>
  <si>
    <t>trouba kameninová glazovaná DN 150mm L1,50m spojovací systém F</t>
  </si>
  <si>
    <t>-604612331</t>
  </si>
  <si>
    <t>831312193-R</t>
  </si>
  <si>
    <t>Montáž potrubí z trub kameninových  hrdlových s integrovaným těsněním Příplatek k cenám za napojení dvou dříků trub o stejném průměru (max. rozdíl 12 mm) pomocí pružné spojky ze syntetické pryže s nerezovými páskami  (manžeta zahrnuta v ceně) DN 150</t>
  </si>
  <si>
    <t>-829261560</t>
  </si>
  <si>
    <t>47</t>
  </si>
  <si>
    <t>831442121</t>
  </si>
  <si>
    <t>Montáž potrubí z trub kameninových  hrdlových s integrovaným těsněním v otevřeném výkopu ve sklonu do 20 % DN 600</t>
  </si>
  <si>
    <t>1247763301</t>
  </si>
  <si>
    <t>-9*1,0 "odečet šachet</t>
  </si>
  <si>
    <t>48</t>
  </si>
  <si>
    <t>452096561</t>
  </si>
  <si>
    <t>49</t>
  </si>
  <si>
    <t>831442193</t>
  </si>
  <si>
    <t>Montáž potrubí z trub kameninových  hrdlových s integrovaným těsněním Příplatek k cenám za napojení dvou dříků trub o stejném průměru (max. rozdíl 12 mm) pomocí převlečné manžety (manžeta zahrnuta v ceně) DN 600</t>
  </si>
  <si>
    <t>1089337953</t>
  </si>
  <si>
    <t>50</t>
  </si>
  <si>
    <t>837312221</t>
  </si>
  <si>
    <t>Montáž kameninových tvarovek na potrubí z trub kameninových  v otevřeném výkopu s integrovaným těsněním jednoosých DN 150</t>
  </si>
  <si>
    <t>-1965222892</t>
  </si>
  <si>
    <t>3*42</t>
  </si>
  <si>
    <t>51</t>
  </si>
  <si>
    <t>59710944</t>
  </si>
  <si>
    <t>koleno kameninové glazované DN 150 15° spojovací systém F</t>
  </si>
  <si>
    <t>1621732206</t>
  </si>
  <si>
    <t>52</t>
  </si>
  <si>
    <t>59710964</t>
  </si>
  <si>
    <t>koleno kameninové glazované DN 150 30° spojovací systém F</t>
  </si>
  <si>
    <t>-884903084</t>
  </si>
  <si>
    <t>53</t>
  </si>
  <si>
    <t>59711852</t>
  </si>
  <si>
    <t>ucpávka kameninová glazovaná DN 150mm spojovací systém F</t>
  </si>
  <si>
    <t>-545848058</t>
  </si>
  <si>
    <t>54</t>
  </si>
  <si>
    <t>877315211</t>
  </si>
  <si>
    <t>Montáž tvarovek na kanalizačním potrubí z trub z plastu  z tvrdého PVC nebo z polypropylenu v otevřeném výkopu jednoosých DN 150</t>
  </si>
  <si>
    <t>-841598831</t>
  </si>
  <si>
    <t>55</t>
  </si>
  <si>
    <t>2861740715</t>
  </si>
  <si>
    <t>Napojovací sedlo DN 150</t>
  </si>
  <si>
    <t>304722992</t>
  </si>
  <si>
    <t>56</t>
  </si>
  <si>
    <t>892442121</t>
  </si>
  <si>
    <t>Tlakové zkoušky vzduchem těsnícími vaky ucpávkovými DN 600</t>
  </si>
  <si>
    <t>úsek</t>
  </si>
  <si>
    <t>-1824972557</t>
  </si>
  <si>
    <t>57</t>
  </si>
  <si>
    <t>894411311</t>
  </si>
  <si>
    <t>Osazení železobetonových dílců pro šachty skruží rovných</t>
  </si>
  <si>
    <t>-1145440851</t>
  </si>
  <si>
    <t>4+6+1</t>
  </si>
  <si>
    <t>58</t>
  </si>
  <si>
    <t>59224050</t>
  </si>
  <si>
    <t>skruž pro kanalizační šachty se zabudovanými stupadly 100 x 25 x 12 cm</t>
  </si>
  <si>
    <t>322824851</t>
  </si>
  <si>
    <t>59</t>
  </si>
  <si>
    <t>59224051</t>
  </si>
  <si>
    <t>skruž pro kanalizační šachty se zabudovanými stupadly 100 x 50 x 12 cm</t>
  </si>
  <si>
    <t>362049192</t>
  </si>
  <si>
    <t>60</t>
  </si>
  <si>
    <t>59224052</t>
  </si>
  <si>
    <t>skruž pro kanalizační šachty se zabudovanými stupadly 100 x 100 x 12 cm</t>
  </si>
  <si>
    <t>1425640459</t>
  </si>
  <si>
    <t>61</t>
  </si>
  <si>
    <t>-808153515</t>
  </si>
  <si>
    <t>7+1</t>
  </si>
  <si>
    <t>62</t>
  </si>
  <si>
    <t>1222657241</t>
  </si>
  <si>
    <t>63</t>
  </si>
  <si>
    <t>1121 651</t>
  </si>
  <si>
    <t>Deska přechodováTZK-Q.1 120-100/25 typ Q.1</t>
  </si>
  <si>
    <t>-932292378</t>
  </si>
  <si>
    <t>Poznámka k položce:_x000D_
1470/1000/250</t>
  </si>
  <si>
    <t>64</t>
  </si>
  <si>
    <t>894414111</t>
  </si>
  <si>
    <t>Osazení železobetonových dílců pro šachty skruží základových (dno)</t>
  </si>
  <si>
    <t>-1167547677</t>
  </si>
  <si>
    <t>65</t>
  </si>
  <si>
    <t>1135 601-R</t>
  </si>
  <si>
    <t>dno betonové šachty kanalizační přímé jednolité 120/KOM tl. 15 cm</t>
  </si>
  <si>
    <t>1046010307</t>
  </si>
  <si>
    <t>66</t>
  </si>
  <si>
    <t>59224339-R</t>
  </si>
  <si>
    <t>dno betonové šachty kanalizační přímé jednolité 100/KOM tl. 15 cm</t>
  </si>
  <si>
    <t>1542516534</t>
  </si>
  <si>
    <t>67</t>
  </si>
  <si>
    <t>59224348</t>
  </si>
  <si>
    <t>těsnění elastomerové pro spojení šachetních dílů DN 1000</t>
  </si>
  <si>
    <t>-877314949</t>
  </si>
  <si>
    <t>68</t>
  </si>
  <si>
    <t>0006 003/OZ</t>
  </si>
  <si>
    <t>Těsnění elastomerové pro spojení šachtových dílů  EMT DN 1200</t>
  </si>
  <si>
    <t>263242163</t>
  </si>
  <si>
    <t>69</t>
  </si>
  <si>
    <t>899102211</t>
  </si>
  <si>
    <t>Demontáž poklopů litinových a ocelových včetně rámů, hmotnosti jednotlivě přes 50 do 100 Kg</t>
  </si>
  <si>
    <t>-1141840277</t>
  </si>
  <si>
    <t>70</t>
  </si>
  <si>
    <t>1111695360</t>
  </si>
  <si>
    <t>71</t>
  </si>
  <si>
    <t>-713080123</t>
  </si>
  <si>
    <t>72</t>
  </si>
  <si>
    <t>899722113</t>
  </si>
  <si>
    <t>Krytí potrubí z plastů výstražnou fólií z PVC šířky 34cm</t>
  </si>
  <si>
    <t>864222146</t>
  </si>
  <si>
    <t>s nápisem kanalizace</t>
  </si>
  <si>
    <t>73</t>
  </si>
  <si>
    <t>919112233</t>
  </si>
  <si>
    <t>Řezání dilatačních spár v živičném krytu  vytvoření komůrky pro těsnící zálivku šířky 20 mm, hloubky 40 mm</t>
  </si>
  <si>
    <t>-30891732</t>
  </si>
  <si>
    <t>2*6,3+1,63</t>
  </si>
  <si>
    <t>74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</si>
  <si>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</si>
  <si>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</si>
  <si>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CS ÚRS 2018 01</t>
  </si>
  <si>
    <t>-175636132</t>
  </si>
  <si>
    <t>75</t>
  </si>
  <si>
    <t>-430872131</t>
  </si>
  <si>
    <t>vyplnění mezikruží v napojení na stávající kanalizaci polymercementovou maltou odolnou agresivnímu prostředí</t>
  </si>
  <si>
    <t>(PI*0,15*(0,4*0,4-0,32*0,32))</t>
  </si>
  <si>
    <t>76</t>
  </si>
  <si>
    <t>977151124</t>
  </si>
  <si>
    <t>Jádrové vrty diamantovými korunkami do stavebních materiálů (železobetonu, betonu, cihel, obkladů, dlažeb, kamene) průměru přes 150 do 180 mm</t>
  </si>
  <si>
    <t>-1102606211</t>
  </si>
  <si>
    <t>42*0,05</t>
  </si>
  <si>
    <t>77</t>
  </si>
  <si>
    <t>524447146</t>
  </si>
  <si>
    <t>120,75*2,2 "dle položky bourání stoky</t>
  </si>
  <si>
    <t>6,3*(1,63+2*0,25)*0,384 "dle položky frézování živičného krytu tl. 150 mm</t>
  </si>
  <si>
    <t>6,3*1,63*0,58 "dle položky odstranění podkladu z kameniva tl. 300 mm</t>
  </si>
  <si>
    <t>78</t>
  </si>
  <si>
    <t>998275101</t>
  </si>
  <si>
    <t>Přesun hmot pro trubní vedení hloubené z trub kameninových pro kanalizace v otevřeném výkopu dopravní vzdálenost do 15 m</t>
  </si>
  <si>
    <t>-1920478701</t>
  </si>
  <si>
    <t>79</t>
  </si>
  <si>
    <t>R0016</t>
  </si>
  <si>
    <t>Zaslepení stoky těsnícím vakem DN 600 na dobu cca 50 dnů</t>
  </si>
  <si>
    <t>-769573713</t>
  </si>
  <si>
    <t>80</t>
  </si>
  <si>
    <t>2126623352</t>
  </si>
  <si>
    <t>81</t>
  </si>
  <si>
    <t>R020</t>
  </si>
  <si>
    <t>Dočasné přepojování stávající kanalizace ve výkopu na nově provedenou kanalizaci pro odvádění splaškových vod po dobu přerušení prací ( mimo pracovní směnu, víkendy apod. ). V ceně materiál, práce , utěsnění propojení. Jde o opakované provádění po celou dobu realizace tohoto objektu.</t>
  </si>
  <si>
    <t>soubor</t>
  </si>
  <si>
    <t>-1912013613</t>
  </si>
  <si>
    <t>SO 6.3.1. - Vodovodní řad 10 - 1. etapa</t>
  </si>
  <si>
    <t>-159873890</t>
  </si>
  <si>
    <t>výkres D.5.1.</t>
  </si>
  <si>
    <t>373,51*1,1"místní asf</t>
  </si>
  <si>
    <t>-1975887764</t>
  </si>
  <si>
    <t>373,51*(1,1+0,25+0,25) "místní asf</t>
  </si>
  <si>
    <t>246086640</t>
  </si>
  <si>
    <t>1326513140</t>
  </si>
  <si>
    <t>výkres D.3.5</t>
  </si>
  <si>
    <t>14*1,10</t>
  </si>
  <si>
    <t>-1101895745</t>
  </si>
  <si>
    <t>19*1,10</t>
  </si>
  <si>
    <t>1967960726</t>
  </si>
  <si>
    <t>12*1,10</t>
  </si>
  <si>
    <t>-2146075450</t>
  </si>
  <si>
    <t>(14+19+12)*2*0,5*1,10*1,83</t>
  </si>
  <si>
    <t>880801493</t>
  </si>
  <si>
    <t>výkres D.3.3., D.5.1</t>
  </si>
  <si>
    <t>571,93</t>
  </si>
  <si>
    <t>pro drenáž</t>
  </si>
  <si>
    <t>373,51*1,10*0,1+373,51*0,35*0,2</t>
  </si>
  <si>
    <t>-1460224590</t>
  </si>
  <si>
    <t>639,162*0,3 'Přepočtené koeficientem množství</t>
  </si>
  <si>
    <t>151811131</t>
  </si>
  <si>
    <t>Zřízení pažicích boxů pro pažení a rozepření stěn rýh podzemního vedení hloubka výkopu do 4 m, šířka do 1,2 m</t>
  </si>
  <si>
    <t>-2144934891</t>
  </si>
  <si>
    <t>1368,57</t>
  </si>
  <si>
    <t>151811231</t>
  </si>
  <si>
    <t>Odstranění pažicích boxů pro pažení a rozepření stěn rýh podzemního vedení hloubka výkopu do 4 m, šířka do 1,2 m</t>
  </si>
  <si>
    <t>1040198921</t>
  </si>
  <si>
    <t>1368,57 "dle pol. osazení</t>
  </si>
  <si>
    <t>568235046</t>
  </si>
  <si>
    <t>639,162*0,5</t>
  </si>
  <si>
    <t>1157207773</t>
  </si>
  <si>
    <t>373,51*1,1*0,45 "podkladní vrstvy komunikace pro provizorní povrch</t>
  </si>
  <si>
    <t>300291987</t>
  </si>
  <si>
    <t>639,162</t>
  </si>
  <si>
    <t>-1768075581</t>
  </si>
  <si>
    <t>415,81 "náhrada zeminou vhodnou ke zhut.,případně kam. drc. frakce 0-63</t>
  </si>
  <si>
    <t>-1525894172</t>
  </si>
  <si>
    <t>415,81*2,0</t>
  </si>
  <si>
    <t>370705111</t>
  </si>
  <si>
    <t>92,62</t>
  </si>
  <si>
    <t>707901639</t>
  </si>
  <si>
    <t>92,62*2 'Přepočtené koeficientem množství</t>
  </si>
  <si>
    <t>-633055570</t>
  </si>
  <si>
    <t>283171450</t>
  </si>
  <si>
    <t>373,51</t>
  </si>
  <si>
    <t>1872677896</t>
  </si>
  <si>
    <t>61,63</t>
  </si>
  <si>
    <t>1002857661</t>
  </si>
  <si>
    <t>1104711658</t>
  </si>
  <si>
    <t>452313151</t>
  </si>
  <si>
    <t>Podkladní a zajišťovací konstrukce z betonu prostého v otevřeném výkopu bloky pro potrubí z betonu tř. C 20/25</t>
  </si>
  <si>
    <t>-544530144</t>
  </si>
  <si>
    <t>výkres D.6.5.1</t>
  </si>
  <si>
    <t>11*0,2*0,8*0,25 "OB 1</t>
  </si>
  <si>
    <t>2*0,3*0,55*0,4 "OB 3</t>
  </si>
  <si>
    <t>1735970529</t>
  </si>
  <si>
    <t>(373,51-1,0)*1,1</t>
  </si>
  <si>
    <t>929323011</t>
  </si>
  <si>
    <t>-1761629721</t>
  </si>
  <si>
    <t>1,0*1,1</t>
  </si>
  <si>
    <t>-641706355</t>
  </si>
  <si>
    <t>(373,51-1,0)*(1,1+0,25+0,25)</t>
  </si>
  <si>
    <t>-1849660074</t>
  </si>
  <si>
    <t>-182196238</t>
  </si>
  <si>
    <t>-1208019238</t>
  </si>
  <si>
    <t>1,0*(1,1+0,25+0,25)</t>
  </si>
  <si>
    <t>-155745101</t>
  </si>
  <si>
    <t>850245121</t>
  </si>
  <si>
    <t>Výřez nebo výsek  na potrubí z trub litinových tlakových nebo plasických hmot DN 80</t>
  </si>
  <si>
    <t>1387230460</t>
  </si>
  <si>
    <t>851241131</t>
  </si>
  <si>
    <t>Montáž potrubí z trub litinových tlakových hrdlových  v otevřeném výkopu s integrovaným těsněním DN 80</t>
  </si>
  <si>
    <t>-917401095</t>
  </si>
  <si>
    <t>552530008</t>
  </si>
  <si>
    <t>trouba vodovodní litinová hrdlová 6 m DN 80 mm</t>
  </si>
  <si>
    <t>1692393549</t>
  </si>
  <si>
    <t>857241131</t>
  </si>
  <si>
    <t>Montáž litinových tvarovek na potrubí litinovém tlakovém jednoosých na potrubí z trub hrdlových v otevřeném výkopu, kanálu nebo v šachtě s integrovaným těsněním DN 80</t>
  </si>
  <si>
    <t>-667308345</t>
  </si>
  <si>
    <t>1+10</t>
  </si>
  <si>
    <t>55253940</t>
  </si>
  <si>
    <t>koleno hrdlové z tvárné litiny,práškový epoxid tl 250µm MMK-kus DN 80-45°</t>
  </si>
  <si>
    <t>-2079237424</t>
  </si>
  <si>
    <t>55253904</t>
  </si>
  <si>
    <t>koleno hrdlové z tvárné litiny,práškový epoxid tl 250µm MMK-kus DN 80-11,25°</t>
  </si>
  <si>
    <t>747494559</t>
  </si>
  <si>
    <t>857242122</t>
  </si>
  <si>
    <t>Montáž litinových tvarovek na potrubí litinovém tlakovém jednoosých na potrubí z trub přírubových v otevřeném výkopu, kanálu nebo v šachtě DN 80</t>
  </si>
  <si>
    <t>-1566127783</t>
  </si>
  <si>
    <t>3+1</t>
  </si>
  <si>
    <t>HWL.850008040016</t>
  </si>
  <si>
    <t>TVAROVKA FF KUS 80/400</t>
  </si>
  <si>
    <t>-1747134065</t>
  </si>
  <si>
    <t>HWL.850008000016</t>
  </si>
  <si>
    <t>TVAROVKA FF KUS 80/1000</t>
  </si>
  <si>
    <t>1005591478</t>
  </si>
  <si>
    <t>857244122</t>
  </si>
  <si>
    <t>Montáž litinových tvarovek na potrubí litinovém tlakovém odbočných na potrubí z trub přírubových v otevřeném výkopu, kanálu nebo v šachtě DN 80</t>
  </si>
  <si>
    <t>-1676218211</t>
  </si>
  <si>
    <t>55253510</t>
  </si>
  <si>
    <t>tvarovka přírubová litinová vodovodní s přírubovou odbočkou PN 10/40 T-kus DN 80/80</t>
  </si>
  <si>
    <t>1340596262</t>
  </si>
  <si>
    <t>857251141</t>
  </si>
  <si>
    <t>Montáž litinových tvarovek na potrubí litinovém tlakovém jednoosých na potrubí z trub hrdlových v otevřeném výkopu, kanálu nebo v šachtě s těsnícím nebo zámkovým spojem vnějšího průměru DE 90</t>
  </si>
  <si>
    <t>1967162859</t>
  </si>
  <si>
    <t>95.7974080000155</t>
  </si>
  <si>
    <t>U-EXPRES SPOJKA DN 80</t>
  </si>
  <si>
    <t>-1715261407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</si>
  <si>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</si>
  <si>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</si>
  <si>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-1969868215</t>
  </si>
  <si>
    <t>55251186</t>
  </si>
  <si>
    <t>tvarovka přírubová s hrdlem E, PN 10-16 DN 90/příruba DN 80</t>
  </si>
  <si>
    <t>784852411</t>
  </si>
  <si>
    <t>857262122</t>
  </si>
  <si>
    <t>Montáž litinových tvarovek na potrubí litinovém tlakovém jednoosých na potrubí z trub přírubových v otevřeném výkopu, kanálu nebo v šachtě DN 100</t>
  </si>
  <si>
    <t>-1365110729</t>
  </si>
  <si>
    <t>1+1</t>
  </si>
  <si>
    <t>HWL.855010008016</t>
  </si>
  <si>
    <t>TVAROVKA REDUKČNÍ FFR 100-80</t>
  </si>
  <si>
    <t>1659604400</t>
  </si>
  <si>
    <t>89.76040800901610</t>
  </si>
  <si>
    <t>PŘÍRUBA  - TAH - PVC/PE 100/100</t>
  </si>
  <si>
    <t>231870928</t>
  </si>
  <si>
    <t>250019052</t>
  </si>
  <si>
    <t>82,7</t>
  </si>
  <si>
    <t>-1296197462</t>
  </si>
  <si>
    <t>165541983</t>
  </si>
  <si>
    <t>34*1,0</t>
  </si>
  <si>
    <t>74339951</t>
  </si>
  <si>
    <t>871251221-R</t>
  </si>
  <si>
    <t>Provizorní zakrytí vrchu zemní soupravy uzávěru</t>
  </si>
  <si>
    <t>-876264480</t>
  </si>
  <si>
    <t>-např. sek PE 110 + záslepka</t>
  </si>
  <si>
    <t>-1316628533</t>
  </si>
  <si>
    <t>1210002281</t>
  </si>
  <si>
    <t>-2037283378</t>
  </si>
  <si>
    <t>Montáž vodovodních armatur na potrubí propojení potrubí přípojky DN 32</t>
  </si>
  <si>
    <t>-144583389</t>
  </si>
  <si>
    <t>-1211058270</t>
  </si>
  <si>
    <t>891181811</t>
  </si>
  <si>
    <t>Demontáž vodovodních armatur na potrubí šoupátek nebo klapek uzavíracích v otevřeném výkopu nebo v šachtách DN 40</t>
  </si>
  <si>
    <t>-1692619759</t>
  </si>
  <si>
    <t>Demontáž domovních šoupátek včetně zemních souprav a poklopů</t>
  </si>
  <si>
    <t>891241222</t>
  </si>
  <si>
    <t>Montáž vodovodních armatur na potrubí šoupátek nebo klapek uzavíracích v šachtách s ručním kolečkem DN 80</t>
  </si>
  <si>
    <t>-2026009737</t>
  </si>
  <si>
    <t>400108000016</t>
  </si>
  <si>
    <t>ŠOUPĚ PŘÍRUBOVÉ KRÁTKÉ E1 CZ 80</t>
  </si>
  <si>
    <t>1095948454</t>
  </si>
  <si>
    <t>HWL.780008000000</t>
  </si>
  <si>
    <t>KOLO RUČNÍ 80</t>
  </si>
  <si>
    <t>1314237432</t>
  </si>
  <si>
    <t>891241821</t>
  </si>
  <si>
    <t>Demontáž vodovodních armatur na potrubí šoupátek nebo klapek uzavíracích v šachtách s ručním kolečkem DN 80</t>
  </si>
  <si>
    <t>-296458441</t>
  </si>
  <si>
    <t>891249111</t>
  </si>
  <si>
    <t>Montáž vodovodních armatur na potrubí navrtávacích pasů s ventilem Jt 1 MPa, na potrubí z trub litinových, ocelových nebo plastických hmot DN 80</t>
  </si>
  <si>
    <t>-597957455</t>
  </si>
  <si>
    <t>42271412</t>
  </si>
  <si>
    <t>pás navrtávací z tvárné litiny DN 80mm, rozsah (88-99), odbočky 1",5/4",6/4",2"</t>
  </si>
  <si>
    <t>-1127257519</t>
  </si>
  <si>
    <t>892241111</t>
  </si>
  <si>
    <t>Tlakové zkoušky vodou na potrubí DN do 80</t>
  </si>
  <si>
    <t>1569707015</t>
  </si>
  <si>
    <t>892273122</t>
  </si>
  <si>
    <t>Proplach a dezinfekce vodovodního potrubí DN od 80 do 125</t>
  </si>
  <si>
    <t>1109794817</t>
  </si>
  <si>
    <t>892372111</t>
  </si>
  <si>
    <t>Tlakové zkoušky vodou zabezpečení konců potrubí při tlakových zkouškách DN do 300</t>
  </si>
  <si>
    <t>-2004585233</t>
  </si>
  <si>
    <t>1721433145</t>
  </si>
  <si>
    <t>-1142308684</t>
  </si>
  <si>
    <t>51719517</t>
  </si>
  <si>
    <t>1001680329</t>
  </si>
  <si>
    <t>899913122-R</t>
  </si>
  <si>
    <t>Příplatek za nerezové šrouby a bandáže přírubových spojů DN 100</t>
  </si>
  <si>
    <t>-322019429</t>
  </si>
  <si>
    <t>-2073641959</t>
  </si>
  <si>
    <t>2*1,0+1,1</t>
  </si>
  <si>
    <t>Utěsnění dilatačních spár zálivkou za tepla  v cementobetonovém nebo živičném krytu včetně adhezního nátěru s těsnicím profilem pod zálivkou, pro komůrky šířky 20 mm, hloubky 40 mm</t>
  </si>
  <si>
    <t>1669293591</t>
  </si>
  <si>
    <t>-2108695529</t>
  </si>
  <si>
    <t>vyplnění mezikruží polymercementovou maltou odolnou agresivnímu prostředí</t>
  </si>
  <si>
    <t>(PI*0,25*(0,1*0,1-0,05*0,05))</t>
  </si>
  <si>
    <t>977151125</t>
  </si>
  <si>
    <t>Jádrové vrty diamantovými korunkami do stavebních materiálů (železobetonu, betonu, cihel, obkladů, dlažeb, kamene) průměru přes 180 do 200 mm</t>
  </si>
  <si>
    <t>-932448674</t>
  </si>
  <si>
    <t>3*0,25</t>
  </si>
  <si>
    <t>985312114-R</t>
  </si>
  <si>
    <t>Sanace šachty cemento-polymerními hmotami</t>
  </si>
  <si>
    <t>1497914953</t>
  </si>
  <si>
    <t>2,0*2,0 "A26</t>
  </si>
  <si>
    <t>82</t>
  </si>
  <si>
    <t>985312191</t>
  </si>
  <si>
    <t>Stěrka k vyrovnání ploch reprofilovaného betonu Příplatek k cenám za práci ve stísněném prostoru</t>
  </si>
  <si>
    <t>1900048554</t>
  </si>
  <si>
    <t>83</t>
  </si>
  <si>
    <t>-1411253074</t>
  </si>
  <si>
    <t>84</t>
  </si>
  <si>
    <t>-1384293413</t>
  </si>
  <si>
    <t>85</t>
  </si>
  <si>
    <t>8999905.R1</t>
  </si>
  <si>
    <t>Zkouška průchodnosti potrubí do DN 80</t>
  </si>
  <si>
    <t>262144</t>
  </si>
  <si>
    <t>667097096</t>
  </si>
  <si>
    <t>86</t>
  </si>
  <si>
    <t>9000010.R</t>
  </si>
  <si>
    <t>Rozbor pitné vody dle vyhl.č.376/200 Sb.</t>
  </si>
  <si>
    <t>-2011561029</t>
  </si>
  <si>
    <t>List obsahuje:</t>
  </si>
  <si>
    <t>1) Krycí list soupisu</t>
  </si>
  <si>
    <t>2) Rekapitulace</t>
  </si>
  <si>
    <t>3) Soupis prací</t>
  </si>
  <si>
    <t>{0f2b5864-0024-47b8-ba62-3f987028180c}</t>
  </si>
  <si>
    <t>KRYCÍ LIST SOUPISU</t>
  </si>
  <si>
    <t>06 - Vedlejší a ostaní náklady</t>
  </si>
  <si>
    <t>Uchazeč:</t>
  </si>
  <si>
    <t>Šindlar s.r.o., Na Brně 372/2a, Hradec Králové 6</t>
  </si>
  <si>
    <t xml:space="preserve">   OST 1 - Vedlejší náklady</t>
  </si>
  <si>
    <t xml:space="preserve">    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</si>
  <si>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</si>
  <si>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</si>
  <si>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</si>
  <si>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</si>
  <si>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OST 1</t>
  </si>
  <si>
    <t>Vedlejší náklady</t>
  </si>
  <si>
    <t>O01</t>
  </si>
  <si>
    <t>R042</t>
  </si>
  <si>
    <t>Statická hutnící zkouška - provedení akreditovaným subjektem se stanovením modulu přetvárnosti Edef2 a poměru Edef2/Edef1, včetně vypracování protokolu</t>
  </si>
  <si>
    <t>Soub</t>
  </si>
  <si>
    <t>1024</t>
  </si>
  <si>
    <t>-1729883525</t>
  </si>
  <si>
    <t xml:space="preserve">úprava povrchu terénu </t>
  </si>
  <si>
    <t>provedení zkoušky na budoucí pláni opravované komunikace , kóta -0,42 m</t>
  </si>
  <si>
    <t>R044</t>
  </si>
  <si>
    <t>Zdokumentování stávajícího stavu okolních staveb</t>
  </si>
  <si>
    <t>345571294</t>
  </si>
  <si>
    <t xml:space="preserve">Pasport dotčených budov, plotů a přístupových tras </t>
  </si>
  <si>
    <t>včetně pořízení fotodokumentace a předání výsledků investorovi</t>
  </si>
  <si>
    <t>VRN</t>
  </si>
  <si>
    <t>Vedlejší rozpočtové náklady</t>
  </si>
  <si>
    <t>VRN1</t>
  </si>
  <si>
    <t>Průzkumné, geodetické a projektové práce</t>
  </si>
  <si>
    <t>011314000</t>
  </si>
  <si>
    <t>Spolupráce při záchranném archeologickém dohledu</t>
  </si>
  <si>
    <t>-100339355</t>
  </si>
  <si>
    <t>011503000</t>
  </si>
  <si>
    <t>Průzkumné práce</t>
  </si>
  <si>
    <t>-2100449364</t>
  </si>
  <si>
    <t>011503000R</t>
  </si>
  <si>
    <t>Sondy pro identifikaci podzemního zařízení</t>
  </si>
  <si>
    <t>-2097749010</t>
  </si>
  <si>
    <t>012103000</t>
  </si>
  <si>
    <t>Vytyčení stavby ( všech stavebních objektů ) oprávněným geodetem včetně vypracování zprávy, ochrana geodetických bodů před poškozením</t>
  </si>
  <si>
    <t>1354610333</t>
  </si>
  <si>
    <t>vytyčení stavby včetně ochrany geodetických bodů před poškozením</t>
  </si>
  <si>
    <t>012103000-R</t>
  </si>
  <si>
    <t>Vytyčení podzemních zařízení, rizika a zvláštní opatření</t>
  </si>
  <si>
    <t>217437002</t>
  </si>
  <si>
    <t>vytyčení stávajících inženýrských sítí</t>
  </si>
  <si>
    <t>012203000</t>
  </si>
  <si>
    <t>Dokumentace geodetického zaměření stavby. Průběžné zaměřování a odesílání zpracovaných výkresů objednateli k posouzení, závěrečné zpracování dokumentace geodetického zaměření stavby dle standartizovaných požadavků objednatele</t>
  </si>
  <si>
    <t>651841182</t>
  </si>
  <si>
    <t>Zaměření stavby</t>
  </si>
  <si>
    <t>Zaměření potrubí  bude provedeno vždy před zásypem rýhy</t>
  </si>
  <si>
    <t>013254000</t>
  </si>
  <si>
    <t>Dokumentace skutečného provedení stavby</t>
  </si>
  <si>
    <t>161061850</t>
  </si>
  <si>
    <t>Zpracování a předání dokumentace  skutečného provedení stavby</t>
  </si>
  <si>
    <t>(3 paré + 1 v elektronické formě) objednateli</t>
  </si>
  <si>
    <t>Kompletní DSPS zpracovaná dle Vyhl. č. 499/2006 Sb. v platném zněmí</t>
  </si>
  <si>
    <t>o dokumentaci staveb</t>
  </si>
  <si>
    <t>013303000R</t>
  </si>
  <si>
    <t>Náklady uvedené v PD a technických podmínkách zadavatele, např. spolupůsobení s obyvateli při provádění stavby</t>
  </si>
  <si>
    <t>1345460160</t>
  </si>
  <si>
    <t>VRN3</t>
  </si>
  <si>
    <t>Zařízení staveniště</t>
  </si>
  <si>
    <t>030001000</t>
  </si>
  <si>
    <t>Základní rozdělení průvodních činností a nákladů zařízení staveniště</t>
  </si>
  <si>
    <t>881023746</t>
  </si>
  <si>
    <t>Rozebrání, bourání a odvoz zařízení staveniště</t>
  </si>
  <si>
    <t>Úprava terénu po zrušení zařízení staveniště</t>
  </si>
  <si>
    <t>oplocení zařízení staveniště plotem min. výšky 1,8 m</t>
  </si>
  <si>
    <t>oplocení skládek materiálu a vytěžené zeminy plotem min. výšky 1,8 m</t>
  </si>
  <si>
    <t>oplocení staveniště na zastavěném území  plotem min. výšky 1,8 m</t>
  </si>
  <si>
    <t>bezpečnostní osvětlení na ohrazení staveniště sousedícím s komunikacemi pro pěší a vozidla (v rozích a na každých 15 m plotu</t>
  </si>
  <si>
    <t>bezpečnostní značení na staveništi (tabulky se zákazy vstupu, označení staveniště, vedení náhradních tras pro pěší</t>
  </si>
  <si>
    <t>034203000</t>
  </si>
  <si>
    <t>Zařízení staveniště zabezpečení staveniště oplocení staveniště</t>
  </si>
  <si>
    <t>-753556090</t>
  </si>
  <si>
    <t>034203000R</t>
  </si>
  <si>
    <t>Doklady k předání a převzetí díla</t>
  </si>
  <si>
    <t>-1758612217</t>
  </si>
  <si>
    <t>034403000R</t>
  </si>
  <si>
    <t>Dopravně inženýrské opatření ( DIO ) – zpracování návrhů, projednání s dotčenými orgány státní správy, realizace</t>
  </si>
  <si>
    <t>-1545384822</t>
  </si>
  <si>
    <t>Dopravně inženýrské opatření</t>
  </si>
  <si>
    <t>zřízení, údržba, přemístění a odstranění</t>
  </si>
  <si>
    <t>dopravního značení k dopravním omezením</t>
  </si>
  <si>
    <t>podle předpisů o pozemních komunikacích,</t>
  </si>
  <si>
    <t>034503000</t>
  </si>
  <si>
    <t>Osazení informačních panelů ( dodávka panelů objednatel )</t>
  </si>
  <si>
    <t>-637068203</t>
  </si>
  <si>
    <t xml:space="preserve">Zajištění umístění štítku o povolení stavby a stejnopisu oznámení </t>
  </si>
  <si>
    <t>o zahájení prací oblastnímu inspektorátu práce na viditelném místě</t>
  </si>
  <si>
    <t>u vstupu na staveniště</t>
  </si>
  <si>
    <t>034703000</t>
  </si>
  <si>
    <t>Zajištění a osvětlení výkopů a překopů</t>
  </si>
  <si>
    <t>1354224879</t>
  </si>
  <si>
    <t>035103001</t>
  </si>
  <si>
    <t>Poplatky za užíváné ploch a komunikací pro stavbu, zařízení staveniště apod.</t>
  </si>
  <si>
    <t>-430145515</t>
  </si>
  <si>
    <t>pro mezideponie materiálu</t>
  </si>
  <si>
    <t>VRN7</t>
  </si>
  <si>
    <t>Provozní vlivy</t>
  </si>
  <si>
    <t>073002000</t>
  </si>
  <si>
    <t>Fotofokumentace v průběhu provádění díla</t>
  </si>
  <si>
    <t>-822676198</t>
  </si>
  <si>
    <t>Během stavby bude pořizováná podrobná fotodokumentace postupujících prací</t>
  </si>
  <si>
    <t>po dokončení stavby předá dodavatel fotodokumentaci vypálenou na DVD</t>
  </si>
  <si>
    <t>06</t>
  </si>
  <si>
    <t>Vedlejší a ostaní náklady</t>
  </si>
  <si>
    <t>{31dc94f7-6781-41bf-8954-2f5af4079131}</t>
  </si>
  <si>
    <t>59710006</t>
  </si>
  <si>
    <t>1637465340</t>
  </si>
  <si>
    <t>59710013</t>
  </si>
  <si>
    <t>1183202112</t>
  </si>
  <si>
    <t>48a</t>
  </si>
  <si>
    <t>48b</t>
  </si>
  <si>
    <t>trouba kameninová glazovaná DN 600mm L2,50m spojovací systém C Třída 95</t>
  </si>
  <si>
    <t>trouba kameninová glazovaná zkrácená DN600mm L75 cm třída 95 spojovací systém C</t>
  </si>
  <si>
    <t>trouba kameninová glazovaná zkrácená bez hrdla DN 600mm L 75cm třída 95 spojovací systém C</t>
  </si>
  <si>
    <t>356,63-16*0,75=344,63</t>
  </si>
  <si>
    <t>2a</t>
  </si>
  <si>
    <t>113154113-R</t>
  </si>
  <si>
    <t>Frézování živičného podkladu nebo krytu  s naložením na dopravní prostředek plochy do 500 m2 s překážkami v trase pruhu šířky  do 0,5 m, tloušťky vrstvy 50 mm</t>
  </si>
  <si>
    <t>806675037</t>
  </si>
  <si>
    <t>7*(0,25+0,25) "místní asf</t>
  </si>
  <si>
    <t>2*(0,25+0,25) "místní asf</t>
  </si>
  <si>
    <t xml:space="preserve">Připrava stávajícího povrchu </t>
  </si>
  <si>
    <t>28a</t>
  </si>
  <si>
    <t>28b</t>
  </si>
  <si>
    <t>28c</t>
  </si>
  <si>
    <t>Rozebrání části dláždění z kostek žulových 100/100/100 mm s očištěním a zachováním pro další použití</t>
  </si>
  <si>
    <t>Odstranění podkladu komunikace ve složení  : kamenivo zpevněné cementem SC 0/32 C8/10 tl. 160, štěrkodrt ŠDb 0-32 tl. 200  v malém rozsahu</t>
  </si>
  <si>
    <t>Obnovení podkladu komunikace ve složení  : kamenivo zpevněné cementem SC 0/32 C8/10 tl. 160, štěrkodrt ŠDb 0-32 tl. 200  v malém rozsahu</t>
  </si>
  <si>
    <t>28d</t>
  </si>
  <si>
    <t>Obnovení dláždění z kostek žulových 100/100/100 mm z původní dlažby s dodáním drtě 4/8 mm tl.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</si>
</sst>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4" fontId="21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6" borderId="0" xfId="0" applyFill="1" applyProtection="1"/>
    <xf numFmtId="0" fontId="39" fillId="6" borderId="0" xfId="0" applyFont="1" applyFill="1" applyAlignment="1" applyProtection="1">
      <alignment vertical="center"/>
    </xf>
    <xf numFmtId="0" fontId="40" fillId="6" borderId="0" xfId="0" applyFont="1" applyFill="1" applyAlignment="1" applyProtection="1">
      <alignment horizontal="left" vertical="center"/>
    </xf>
    <xf numFmtId="0" fontId="41" fillId="6" borderId="0" xfId="1" applyFont="1" applyFill="1" applyAlignment="1" applyProtection="1">
      <alignment vertical="center"/>
    </xf>
    <xf numFmtId="0" fontId="41" fillId="6" borderId="0" xfId="1" applyFont="1" applyFill="1" applyAlignment="1" applyProtection="1">
      <alignment vertical="center"/>
    </xf>
    <xf numFmtId="0" fontId="38" fillId="6" borderId="0" xfId="1" applyFill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23" xfId="0" applyBorder="1" applyProtection="1"/>
    <xf numFmtId="0" fontId="0" fillId="0" borderId="3" xfId="0" applyBorder="1" applyProtection="1"/>
    <xf numFmtId="0" fontId="0" fillId="0" borderId="0" xfId="0" applyBorder="1" applyProtection="1"/>
    <xf numFmtId="0" fontId="42" fillId="0" borderId="0" xfId="0" applyFont="1" applyBorder="1" applyAlignment="1" applyProtection="1">
      <alignment horizontal="left" vertical="center"/>
    </xf>
    <xf numFmtId="0" fontId="0" fillId="0" borderId="24" xfId="0" applyBorder="1" applyProtection="1"/>
    <xf numFmtId="0" fontId="43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left" vertical="center" wrapText="1"/>
    </xf>
    <xf numFmtId="0" fontId="45" fillId="0" borderId="0" xfId="0" applyFont="1" applyBorder="1" applyAlignment="1" applyProtection="1">
      <alignment horizontal="left" vertical="center"/>
    </xf>
    <xf numFmtId="165" fontId="45" fillId="0" borderId="0" xfId="0" applyNumberFormat="1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45" fillId="0" borderId="0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46" fillId="0" borderId="0" xfId="0" applyFont="1" applyBorder="1" applyAlignment="1" applyProtection="1">
      <alignment horizontal="left" vertical="center"/>
    </xf>
    <xf numFmtId="4" fontId="47" fillId="0" borderId="0" xfId="0" applyNumberFormat="1" applyFont="1" applyBorder="1" applyAlignment="1" applyProtection="1">
      <alignment vertical="center"/>
    </xf>
    <xf numFmtId="0" fontId="48" fillId="0" borderId="0" xfId="0" applyFont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left" vertical="center"/>
    </xf>
    <xf numFmtId="4" fontId="48" fillId="0" borderId="0" xfId="0" applyNumberFormat="1" applyFont="1" applyBorder="1" applyAlignment="1" applyProtection="1">
      <alignment vertical="center"/>
    </xf>
    <xf numFmtId="164" fontId="48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4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4" fillId="4" borderId="7" xfId="0" applyFont="1" applyFill="1" applyBorder="1" applyAlignment="1" applyProtection="1">
      <alignment horizontal="right" vertical="center"/>
    </xf>
    <xf numFmtId="0" fontId="44" fillId="4" borderId="7" xfId="0" applyFont="1" applyFill="1" applyBorder="1" applyAlignment="1" applyProtection="1">
      <alignment horizontal="center" vertical="center"/>
    </xf>
    <xf numFmtId="4" fontId="44" fillId="4" borderId="7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43" fillId="0" borderId="0" xfId="0" applyFont="1" applyBorder="1" applyAlignment="1" applyProtection="1">
      <alignment horizontal="left" vertical="center" wrapText="1"/>
    </xf>
    <xf numFmtId="0" fontId="4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45" fillId="4" borderId="0" xfId="0" applyFont="1" applyFill="1" applyBorder="1" applyAlignment="1" applyProtection="1">
      <alignment horizontal="left" vertical="center"/>
    </xf>
    <xf numFmtId="0" fontId="45" fillId="4" borderId="0" xfId="0" applyFont="1" applyFill="1" applyBorder="1" applyAlignment="1" applyProtection="1">
      <alignment horizontal="right" vertical="center"/>
    </xf>
    <xf numFmtId="0" fontId="0" fillId="4" borderId="24" xfId="0" applyFont="1" applyFill="1" applyBorder="1" applyAlignment="1" applyProtection="1">
      <alignment vertical="center"/>
    </xf>
    <xf numFmtId="0" fontId="49" fillId="0" borderId="0" xfId="0" applyFont="1" applyBorder="1" applyAlignment="1" applyProtection="1">
      <alignment horizontal="left" vertical="center"/>
    </xf>
    <xf numFmtId="0" fontId="50" fillId="0" borderId="3" xfId="0" applyFont="1" applyBorder="1" applyAlignment="1" applyProtection="1">
      <alignment vertical="center"/>
    </xf>
    <xf numFmtId="0" fontId="50" fillId="0" borderId="0" xfId="0" applyFont="1" applyBorder="1" applyAlignment="1" applyProtection="1">
      <alignment vertical="center"/>
    </xf>
    <xf numFmtId="0" fontId="50" fillId="0" borderId="20" xfId="0" applyFont="1" applyBorder="1" applyAlignment="1" applyProtection="1">
      <alignment horizontal="left" vertical="center"/>
    </xf>
    <xf numFmtId="0" fontId="50" fillId="0" borderId="20" xfId="0" applyFont="1" applyBorder="1" applyAlignment="1" applyProtection="1">
      <alignment vertical="center"/>
    </xf>
    <xf numFmtId="4" fontId="50" fillId="0" borderId="20" xfId="0" applyNumberFormat="1" applyFont="1" applyBorder="1" applyAlignment="1" applyProtection="1">
      <alignment vertical="center"/>
    </xf>
    <xf numFmtId="0" fontId="50" fillId="0" borderId="24" xfId="0" applyFont="1" applyBorder="1" applyAlignment="1" applyProtection="1">
      <alignment vertical="center"/>
    </xf>
    <xf numFmtId="0" fontId="50" fillId="0" borderId="0" xfId="0" applyFont="1" applyAlignment="1" applyProtection="1">
      <alignment vertical="center"/>
    </xf>
    <xf numFmtId="0" fontId="51" fillId="0" borderId="3" xfId="0" applyFont="1" applyBorder="1" applyAlignment="1" applyProtection="1">
      <alignment vertical="center"/>
    </xf>
    <xf numFmtId="0" fontId="51" fillId="0" borderId="0" xfId="0" applyFont="1" applyBorder="1" applyAlignment="1" applyProtection="1">
      <alignment vertical="center"/>
    </xf>
    <xf numFmtId="0" fontId="51" fillId="0" borderId="20" xfId="0" applyFont="1" applyBorder="1" applyAlignment="1" applyProtection="1">
      <alignment horizontal="left" vertical="center"/>
    </xf>
    <xf numFmtId="0" fontId="51" fillId="0" borderId="20" xfId="0" applyFont="1" applyBorder="1" applyAlignment="1" applyProtection="1">
      <alignment vertical="center"/>
    </xf>
    <xf numFmtId="4" fontId="51" fillId="0" borderId="20" xfId="0" applyNumberFormat="1" applyFont="1" applyBorder="1" applyAlignment="1" applyProtection="1">
      <alignment vertical="center"/>
    </xf>
    <xf numFmtId="0" fontId="51" fillId="0" borderId="24" xfId="0" applyFont="1" applyBorder="1" applyAlignment="1" applyProtection="1">
      <alignment vertical="center"/>
    </xf>
    <xf numFmtId="0" fontId="51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 wrapText="1"/>
    </xf>
    <xf numFmtId="0" fontId="43" fillId="0" borderId="0" xfId="0" applyFont="1" applyAlignment="1" applyProtection="1">
      <alignment horizontal="left" vertical="center"/>
    </xf>
    <xf numFmtId="0" fontId="4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165" fontId="45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45" fillId="4" borderId="16" xfId="0" applyFont="1" applyFill="1" applyBorder="1" applyAlignment="1" applyProtection="1">
      <alignment horizontal="center" vertical="center" wrapText="1"/>
    </xf>
    <xf numFmtId="0" fontId="45" fillId="4" borderId="17" xfId="0" applyFont="1" applyFill="1" applyBorder="1" applyAlignment="1" applyProtection="1">
      <alignment horizontal="center" vertical="center" wrapText="1"/>
    </xf>
    <xf numFmtId="0" fontId="45" fillId="4" borderId="18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47" fillId="0" borderId="0" xfId="0" applyFont="1" applyAlignment="1" applyProtection="1">
      <alignment horizontal="left" vertical="center"/>
    </xf>
    <xf numFmtId="4" fontId="47" fillId="0" borderId="0" xfId="0" applyNumberFormat="1" applyFont="1" applyAlignment="1" applyProtection="1"/>
    <xf numFmtId="4" fontId="52" fillId="0" borderId="0" xfId="0" applyNumberFormat="1" applyFont="1" applyAlignment="1" applyProtection="1">
      <alignment vertical="center"/>
    </xf>
    <xf numFmtId="0" fontId="53" fillId="0" borderId="3" xfId="0" applyFont="1" applyBorder="1" applyAlignment="1" applyProtection="1"/>
    <xf numFmtId="0" fontId="53" fillId="0" borderId="0" xfId="0" applyFont="1" applyAlignment="1" applyProtection="1"/>
    <xf numFmtId="0" fontId="53" fillId="0" borderId="0" xfId="0" applyFont="1" applyAlignment="1" applyProtection="1">
      <alignment horizontal="left"/>
    </xf>
    <xf numFmtId="0" fontId="50" fillId="0" borderId="0" xfId="0" applyFont="1" applyAlignment="1" applyProtection="1">
      <alignment horizontal="left"/>
    </xf>
    <xf numFmtId="4" fontId="50" fillId="0" borderId="0" xfId="0" applyNumberFormat="1" applyFont="1" applyAlignment="1" applyProtection="1"/>
    <xf numFmtId="0" fontId="53" fillId="0" borderId="0" xfId="0" applyFont="1" applyAlignment="1" applyProtection="1">
      <alignment horizontal="center"/>
    </xf>
    <xf numFmtId="4" fontId="53" fillId="0" borderId="0" xfId="0" applyNumberFormat="1" applyFont="1" applyAlignment="1" applyProtection="1">
      <alignment vertical="center"/>
    </xf>
    <xf numFmtId="0" fontId="51" fillId="0" borderId="0" xfId="0" applyFont="1" applyAlignment="1" applyProtection="1">
      <alignment horizontal="left"/>
    </xf>
    <xf numFmtId="0" fontId="53" fillId="0" borderId="0" xfId="0" applyFont="1" applyFill="1" applyAlignment="1" applyProtection="1"/>
    <xf numFmtId="4" fontId="51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54" fillId="0" borderId="3" xfId="0" applyFont="1" applyBorder="1" applyAlignment="1" applyProtection="1">
      <alignment vertical="center"/>
    </xf>
    <xf numFmtId="0" fontId="54" fillId="0" borderId="0" xfId="0" applyFont="1" applyAlignment="1" applyProtection="1">
      <alignment vertical="center"/>
    </xf>
    <xf numFmtId="0" fontId="55" fillId="0" borderId="0" xfId="0" applyFont="1" applyAlignment="1" applyProtection="1">
      <alignment horizontal="left" vertical="center"/>
    </xf>
    <xf numFmtId="0" fontId="54" fillId="0" borderId="0" xfId="0" applyFont="1" applyAlignment="1" applyProtection="1">
      <alignment horizontal="left" vertical="center"/>
    </xf>
    <xf numFmtId="0" fontId="54" fillId="0" borderId="0" xfId="0" applyFont="1" applyAlignment="1" applyProtection="1">
      <alignment horizontal="left" vertical="center" wrapText="1"/>
    </xf>
    <xf numFmtId="0" fontId="54" fillId="0" borderId="0" xfId="0" applyFont="1" applyFill="1" applyAlignment="1" applyProtection="1">
      <alignment vertical="center"/>
      <protection locked="0"/>
    </xf>
    <xf numFmtId="0" fontId="56" fillId="0" borderId="3" xfId="0" applyFont="1" applyBorder="1" applyAlignment="1" applyProtection="1">
      <alignment vertical="center"/>
    </xf>
    <xf numFmtId="0" fontId="56" fillId="0" borderId="0" xfId="0" applyFont="1" applyAlignment="1" applyProtection="1">
      <alignment vertical="center"/>
    </xf>
    <xf numFmtId="0" fontId="56" fillId="0" borderId="0" xfId="0" applyFont="1" applyAlignment="1" applyProtection="1">
      <alignment horizontal="left" vertical="center"/>
    </xf>
    <xf numFmtId="0" fontId="56" fillId="0" borderId="0" xfId="0" applyFont="1" applyAlignment="1" applyProtection="1">
      <alignment horizontal="left" vertical="center" wrapText="1"/>
    </xf>
    <xf numFmtId="167" fontId="56" fillId="0" borderId="0" xfId="0" applyNumberFormat="1" applyFont="1" applyAlignment="1" applyProtection="1">
      <alignment vertical="center"/>
    </xf>
    <xf numFmtId="0" fontId="56" fillId="0" borderId="0" xfId="0" applyFont="1" applyFill="1" applyAlignment="1" applyProtection="1">
      <alignment vertical="center"/>
      <protection locked="0"/>
    </xf>
    <xf numFmtId="0" fontId="53" fillId="0" borderId="0" xfId="0" applyFont="1" applyFill="1" applyAlignment="1" applyProtection="1">
      <protection locked="0"/>
    </xf>
    <xf numFmtId="0" fontId="28" fillId="0" borderId="0" xfId="1" applyFont="1" applyAlignment="1" applyProtection="1">
      <alignment horizontal="center" vertical="center"/>
    </xf>
    <xf numFmtId="0" fontId="57" fillId="0" borderId="3" xfId="0" applyFont="1" applyBorder="1" applyAlignment="1" applyProtection="1">
      <alignment vertical="center"/>
    </xf>
    <xf numFmtId="0" fontId="58" fillId="0" borderId="0" xfId="0" applyFont="1" applyAlignment="1" applyProtection="1">
      <alignment vertical="center"/>
    </xf>
    <xf numFmtId="0" fontId="58" fillId="0" borderId="0" xfId="0" applyFont="1" applyAlignment="1" applyProtection="1">
      <alignment horizontal="left" vertical="center" wrapText="1"/>
    </xf>
    <xf numFmtId="0" fontId="59" fillId="0" borderId="0" xfId="0" applyFont="1" applyAlignment="1" applyProtection="1">
      <alignment vertical="center"/>
    </xf>
    <xf numFmtId="4" fontId="59" fillId="0" borderId="0" xfId="0" applyNumberFormat="1" applyFont="1" applyAlignment="1" applyProtection="1">
      <alignment vertical="center"/>
    </xf>
    <xf numFmtId="0" fontId="59" fillId="0" borderId="0" xfId="0" applyFont="1" applyAlignment="1" applyProtection="1">
      <alignment vertical="center"/>
    </xf>
    <xf numFmtId="0" fontId="60" fillId="0" borderId="0" xfId="0" applyFont="1" applyAlignment="1" applyProtection="1">
      <alignment horizontal="center" vertical="center"/>
    </xf>
    <xf numFmtId="4" fontId="61" fillId="0" borderId="19" xfId="0" applyNumberFormat="1" applyFont="1" applyBorder="1" applyAlignment="1" applyProtection="1">
      <alignment vertical="center"/>
    </xf>
    <xf numFmtId="4" fontId="61" fillId="0" borderId="20" xfId="0" applyNumberFormat="1" applyFont="1" applyBorder="1" applyAlignment="1" applyProtection="1">
      <alignment vertical="center"/>
    </xf>
    <xf numFmtId="166" fontId="61" fillId="0" borderId="20" xfId="0" applyNumberFormat="1" applyFont="1" applyBorder="1" applyAlignment="1" applyProtection="1">
      <alignment vertical="center"/>
    </xf>
    <xf numFmtId="4" fontId="61" fillId="0" borderId="21" xfId="0" applyNumberFormat="1" applyFont="1" applyBorder="1" applyAlignment="1" applyProtection="1">
      <alignment vertical="center"/>
    </xf>
    <xf numFmtId="0" fontId="57" fillId="0" borderId="0" xfId="0" applyFont="1" applyAlignment="1" applyProtection="1">
      <alignment vertical="center"/>
    </xf>
    <xf numFmtId="0" fontId="5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4" fillId="2" borderId="0" xfId="0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36" fillId="0" borderId="22" xfId="0" applyNumberFormat="1" applyFont="1" applyFill="1" applyBorder="1" applyAlignment="1" applyProtection="1">
      <alignment vertical="center"/>
      <protection locked="0"/>
    </xf>
    <xf numFmtId="18" fontId="21" fillId="0" borderId="22" xfId="0" applyNumberFormat="1" applyFont="1" applyBorder="1" applyAlignment="1" applyProtection="1">
      <alignment horizontal="center" vertical="center"/>
    </xf>
    <xf numFmtId="0" fontId="36" fillId="5" borderId="14" xfId="0" applyFont="1" applyFill="1" applyBorder="1" applyAlignment="1" applyProtection="1">
      <alignment horizontal="left" vertical="center"/>
    </xf>
    <xf numFmtId="0" fontId="36" fillId="7" borderId="22" xfId="0" applyFont="1" applyFill="1" applyBorder="1" applyAlignment="1" applyProtection="1">
      <alignment horizontal="left" vertical="center" wrapText="1"/>
    </xf>
    <xf numFmtId="0" fontId="0" fillId="0" borderId="10" xfId="0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kupiny/VRI/P2/INV/Kosmonosy%20-%20obnova%20vod%20a%20kan/SOUTEZE/STAVBA%201_ETAPA/Zadavaci%20dokumentace/Kosmonosy,%20obnova%20vod%20a%20kan%20-%20etapa%201,%20&#269;&#225;st%20B%20ODEM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 - SO 1.1 Stoka AD"/>
      <sheetName val="1.4 - SO 1.4.2 Vodovodní ..."/>
      <sheetName val="2.1 - SO 2.1 Stoka AC"/>
      <sheetName val="2.4 - SO 2.3.2 Vodovodní ..."/>
      <sheetName val="3.1 - SO 3.1 Stoka AA"/>
      <sheetName val="3.2 - SO 3.2.1 Stoka B"/>
      <sheetName val="3.3 - SO 3.3 Lokální opra..."/>
      <sheetName val="3.4 - SO 3.4 Vodovodní řad 3"/>
      <sheetName val="4.1 - SO 4.1 Stoka A"/>
      <sheetName val="4.2 - SO 4.2 Lokální opra..."/>
      <sheetName val="4.3 - SO 4.3 Vodovodní řad 4"/>
      <sheetName val="5.3 - SO 5.2.5 Vodovodní ..."/>
      <sheetName val="06 - Vedlejší a ostaní ná..."/>
      <sheetName val="Pokyny pro vyplnění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2">
          <cell r="J62">
            <v>0</v>
          </cell>
        </row>
        <row r="114">
          <cell r="P114">
            <v>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79" workbookViewId="0">
      <selection activeCell="B81" sqref="B81:AP107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 x14ac:dyDescent="0.2">
      <c r="AR2" s="124" t="s">
        <v>5</v>
      </c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S2" s="10" t="s">
        <v>6</v>
      </c>
      <c r="BT2" s="10" t="s">
        <v>7</v>
      </c>
    </row>
    <row r="3" spans="1:74" s="1" customFormat="1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 x14ac:dyDescent="0.2">
      <c r="B4" s="13"/>
      <c r="D4" s="14" t="s">
        <v>9</v>
      </c>
      <c r="AR4" s="13"/>
      <c r="AS4" s="15" t="s">
        <v>10</v>
      </c>
      <c r="BS4" s="10" t="s">
        <v>11</v>
      </c>
    </row>
    <row r="5" spans="1:74" s="1" customFormat="1" ht="12" customHeight="1" x14ac:dyDescent="0.2">
      <c r="B5" s="13"/>
      <c r="D5" s="16" t="s">
        <v>12</v>
      </c>
      <c r="K5" s="110" t="s">
        <v>13</v>
      </c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R5" s="13"/>
      <c r="BS5" s="10" t="s">
        <v>6</v>
      </c>
    </row>
    <row r="6" spans="1:74" s="1" customFormat="1" ht="36.950000000000003" customHeight="1" x14ac:dyDescent="0.2">
      <c r="B6" s="13"/>
      <c r="D6" s="18" t="s">
        <v>14</v>
      </c>
      <c r="K6" s="112" t="s">
        <v>15</v>
      </c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R6" s="13"/>
      <c r="BS6" s="10" t="s">
        <v>6</v>
      </c>
    </row>
    <row r="7" spans="1:74" s="1" customFormat="1" ht="12" customHeight="1" x14ac:dyDescent="0.2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s="1" customFormat="1" ht="12" customHeight="1" x14ac:dyDescent="0.2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s="1" customFormat="1" ht="14.45" customHeight="1" x14ac:dyDescent="0.2">
      <c r="B9" s="13"/>
      <c r="AR9" s="13"/>
      <c r="BS9" s="10" t="s">
        <v>6</v>
      </c>
    </row>
    <row r="10" spans="1:74" s="1" customFormat="1" ht="12" customHeight="1" x14ac:dyDescent="0.2">
      <c r="B10" s="13"/>
      <c r="D10" s="19" t="s">
        <v>22</v>
      </c>
      <c r="AK10" s="19" t="s">
        <v>23</v>
      </c>
      <c r="AN10" s="17" t="s">
        <v>24</v>
      </c>
      <c r="AR10" s="13"/>
      <c r="BS10" s="10" t="s">
        <v>6</v>
      </c>
    </row>
    <row r="11" spans="1:74" s="1" customFormat="1" ht="18.399999999999999" customHeight="1" x14ac:dyDescent="0.2">
      <c r="B11" s="13"/>
      <c r="E11" s="17" t="s">
        <v>25</v>
      </c>
      <c r="AK11" s="19" t="s">
        <v>26</v>
      </c>
      <c r="AN11" s="17" t="s">
        <v>27</v>
      </c>
      <c r="AR11" s="13"/>
      <c r="BS11" s="10" t="s">
        <v>6</v>
      </c>
    </row>
    <row r="12" spans="1:74" s="1" customFormat="1" ht="6.95" customHeight="1" x14ac:dyDescent="0.2">
      <c r="B12" s="13"/>
      <c r="AR12" s="13"/>
      <c r="BS12" s="10" t="s">
        <v>6</v>
      </c>
    </row>
    <row r="13" spans="1:74" s="1" customFormat="1" ht="12" customHeight="1" x14ac:dyDescent="0.2">
      <c r="B13" s="13"/>
      <c r="D13" s="19" t="s">
        <v>28</v>
      </c>
      <c r="AK13" s="19" t="s">
        <v>23</v>
      </c>
      <c r="AN13" s="17" t="s">
        <v>1</v>
      </c>
      <c r="AR13" s="13"/>
      <c r="BS13" s="10" t="s">
        <v>6</v>
      </c>
    </row>
    <row r="14" spans="1:74" ht="12.75" x14ac:dyDescent="0.2">
      <c r="B14" s="13"/>
      <c r="E14" s="17" t="s">
        <v>29</v>
      </c>
      <c r="AK14" s="19" t="s">
        <v>26</v>
      </c>
      <c r="AN14" s="17" t="s">
        <v>1</v>
      </c>
      <c r="AR14" s="13"/>
      <c r="BS14" s="10" t="s">
        <v>6</v>
      </c>
    </row>
    <row r="15" spans="1:74" s="1" customFormat="1" ht="6.95" customHeight="1" x14ac:dyDescent="0.2">
      <c r="B15" s="13"/>
      <c r="AR15" s="13"/>
      <c r="BS15" s="10" t="s">
        <v>3</v>
      </c>
    </row>
    <row r="16" spans="1:74" s="1" customFormat="1" ht="12" customHeight="1" x14ac:dyDescent="0.2">
      <c r="B16" s="13"/>
      <c r="D16" s="19" t="s">
        <v>30</v>
      </c>
      <c r="AK16" s="19" t="s">
        <v>23</v>
      </c>
      <c r="AN16" s="17" t="s">
        <v>31</v>
      </c>
      <c r="AR16" s="13"/>
      <c r="BS16" s="10" t="s">
        <v>3</v>
      </c>
    </row>
    <row r="17" spans="1:71" s="1" customFormat="1" ht="18.399999999999999" customHeight="1" x14ac:dyDescent="0.2">
      <c r="B17" s="13"/>
      <c r="E17" s="17" t="s">
        <v>32</v>
      </c>
      <c r="AK17" s="19" t="s">
        <v>26</v>
      </c>
      <c r="AN17" s="17" t="s">
        <v>33</v>
      </c>
      <c r="AR17" s="13"/>
      <c r="BS17" s="10" t="s">
        <v>34</v>
      </c>
    </row>
    <row r="18" spans="1:71" s="1" customFormat="1" ht="6.95" customHeight="1" x14ac:dyDescent="0.2">
      <c r="B18" s="13"/>
      <c r="AR18" s="13"/>
      <c r="BS18" s="10" t="s">
        <v>6</v>
      </c>
    </row>
    <row r="19" spans="1:71" s="1" customFormat="1" ht="12" customHeight="1" x14ac:dyDescent="0.2">
      <c r="B19" s="13"/>
      <c r="D19" s="19" t="s">
        <v>35</v>
      </c>
      <c r="AK19" s="19" t="s">
        <v>23</v>
      </c>
      <c r="AN19" s="17" t="s">
        <v>1</v>
      </c>
      <c r="AR19" s="13"/>
      <c r="BS19" s="10" t="s">
        <v>6</v>
      </c>
    </row>
    <row r="20" spans="1:71" s="1" customFormat="1" ht="18.399999999999999" customHeight="1" x14ac:dyDescent="0.2">
      <c r="B20" s="13"/>
      <c r="E20" s="17" t="s">
        <v>36</v>
      </c>
      <c r="AK20" s="19" t="s">
        <v>26</v>
      </c>
      <c r="AN20" s="17" t="s">
        <v>1</v>
      </c>
      <c r="AR20" s="13"/>
      <c r="BS20" s="10" t="s">
        <v>3</v>
      </c>
    </row>
    <row r="21" spans="1:71" s="1" customFormat="1" ht="6.95" customHeight="1" x14ac:dyDescent="0.2">
      <c r="B21" s="13"/>
      <c r="AR21" s="13"/>
    </row>
    <row r="22" spans="1:71" s="1" customFormat="1" ht="12" customHeight="1" x14ac:dyDescent="0.2">
      <c r="B22" s="13"/>
      <c r="D22" s="19" t="s">
        <v>37</v>
      </c>
      <c r="AR22" s="13"/>
    </row>
    <row r="23" spans="1:71" s="1" customFormat="1" ht="47.25" customHeight="1" x14ac:dyDescent="0.2">
      <c r="B23" s="13"/>
      <c r="E23" s="113" t="s">
        <v>38</v>
      </c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R23" s="13"/>
    </row>
    <row r="24" spans="1:71" s="1" customFormat="1" ht="6.95" customHeight="1" x14ac:dyDescent="0.2">
      <c r="B24" s="13"/>
      <c r="AR24" s="13"/>
    </row>
    <row r="25" spans="1:71" s="1" customFormat="1" ht="6.95" customHeight="1" x14ac:dyDescent="0.2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1:71" s="2" customFormat="1" ht="25.9" customHeight="1" x14ac:dyDescent="0.2">
      <c r="A26" s="21"/>
      <c r="B26" s="22"/>
      <c r="C26" s="21"/>
      <c r="D26" s="23" t="s">
        <v>39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14">
        <f>ROUND(AG94,2)</f>
        <v>0</v>
      </c>
      <c r="AL26" s="115"/>
      <c r="AM26" s="115"/>
      <c r="AN26" s="115"/>
      <c r="AO26" s="115"/>
      <c r="AP26" s="21"/>
      <c r="AQ26" s="21"/>
      <c r="AR26" s="22"/>
      <c r="BE26" s="21"/>
    </row>
    <row r="27" spans="1:7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1"/>
    </row>
    <row r="28" spans="1:71" s="2" customFormat="1" ht="12.75" x14ac:dyDescent="0.2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116" t="s">
        <v>40</v>
      </c>
      <c r="M28" s="116"/>
      <c r="N28" s="116"/>
      <c r="O28" s="116"/>
      <c r="P28" s="116"/>
      <c r="Q28" s="21"/>
      <c r="R28" s="21"/>
      <c r="S28" s="21"/>
      <c r="T28" s="21"/>
      <c r="U28" s="21"/>
      <c r="V28" s="21"/>
      <c r="W28" s="116" t="s">
        <v>41</v>
      </c>
      <c r="X28" s="116"/>
      <c r="Y28" s="116"/>
      <c r="Z28" s="116"/>
      <c r="AA28" s="116"/>
      <c r="AB28" s="116"/>
      <c r="AC28" s="116"/>
      <c r="AD28" s="116"/>
      <c r="AE28" s="116"/>
      <c r="AF28" s="21"/>
      <c r="AG28" s="21"/>
      <c r="AH28" s="21"/>
      <c r="AI28" s="21"/>
      <c r="AJ28" s="21"/>
      <c r="AK28" s="116" t="s">
        <v>42</v>
      </c>
      <c r="AL28" s="116"/>
      <c r="AM28" s="116"/>
      <c r="AN28" s="116"/>
      <c r="AO28" s="116"/>
      <c r="AP28" s="21"/>
      <c r="AQ28" s="21"/>
      <c r="AR28" s="22"/>
      <c r="BE28" s="21"/>
    </row>
    <row r="29" spans="1:71" s="3" customFormat="1" ht="14.45" customHeight="1" x14ac:dyDescent="0.2">
      <c r="B29" s="25"/>
      <c r="D29" s="19" t="s">
        <v>43</v>
      </c>
      <c r="F29" s="19" t="s">
        <v>44</v>
      </c>
      <c r="L29" s="117">
        <v>0.21</v>
      </c>
      <c r="M29" s="118"/>
      <c r="N29" s="118"/>
      <c r="O29" s="118"/>
      <c r="P29" s="118"/>
      <c r="W29" s="119">
        <f>ROUND(AZ94, 2)</f>
        <v>0</v>
      </c>
      <c r="X29" s="118"/>
      <c r="Y29" s="118"/>
      <c r="Z29" s="118"/>
      <c r="AA29" s="118"/>
      <c r="AB29" s="118"/>
      <c r="AC29" s="118"/>
      <c r="AD29" s="118"/>
      <c r="AE29" s="118"/>
      <c r="AK29" s="119">
        <f>ROUND(AV94, 2)</f>
        <v>0</v>
      </c>
      <c r="AL29" s="118"/>
      <c r="AM29" s="118"/>
      <c r="AN29" s="118"/>
      <c r="AO29" s="118"/>
      <c r="AR29" s="25"/>
    </row>
    <row r="30" spans="1:71" s="3" customFormat="1" ht="14.45" customHeight="1" x14ac:dyDescent="0.2">
      <c r="B30" s="25"/>
      <c r="F30" s="19" t="s">
        <v>45</v>
      </c>
      <c r="L30" s="117">
        <v>0.15</v>
      </c>
      <c r="M30" s="118"/>
      <c r="N30" s="118"/>
      <c r="O30" s="118"/>
      <c r="P30" s="118"/>
      <c r="W30" s="119">
        <f>ROUND(BA94, 2)</f>
        <v>0</v>
      </c>
      <c r="X30" s="118"/>
      <c r="Y30" s="118"/>
      <c r="Z30" s="118"/>
      <c r="AA30" s="118"/>
      <c r="AB30" s="118"/>
      <c r="AC30" s="118"/>
      <c r="AD30" s="118"/>
      <c r="AE30" s="118"/>
      <c r="AK30" s="119">
        <f>ROUND(AW94, 2)</f>
        <v>0</v>
      </c>
      <c r="AL30" s="118"/>
      <c r="AM30" s="118"/>
      <c r="AN30" s="118"/>
      <c r="AO30" s="118"/>
      <c r="AR30" s="25"/>
    </row>
    <row r="31" spans="1:71" s="3" customFormat="1" ht="14.45" hidden="1" customHeight="1" x14ac:dyDescent="0.2">
      <c r="B31" s="25"/>
      <c r="F31" s="19" t="s">
        <v>46</v>
      </c>
      <c r="L31" s="117">
        <v>0.21</v>
      </c>
      <c r="M31" s="118"/>
      <c r="N31" s="118"/>
      <c r="O31" s="118"/>
      <c r="P31" s="118"/>
      <c r="W31" s="119">
        <f>ROUND(BB94, 2)</f>
        <v>0</v>
      </c>
      <c r="X31" s="118"/>
      <c r="Y31" s="118"/>
      <c r="Z31" s="118"/>
      <c r="AA31" s="118"/>
      <c r="AB31" s="118"/>
      <c r="AC31" s="118"/>
      <c r="AD31" s="118"/>
      <c r="AE31" s="118"/>
      <c r="AK31" s="119">
        <v>0</v>
      </c>
      <c r="AL31" s="118"/>
      <c r="AM31" s="118"/>
      <c r="AN31" s="118"/>
      <c r="AO31" s="118"/>
      <c r="AR31" s="25"/>
    </row>
    <row r="32" spans="1:71" s="3" customFormat="1" ht="14.45" hidden="1" customHeight="1" x14ac:dyDescent="0.2">
      <c r="B32" s="25"/>
      <c r="F32" s="19" t="s">
        <v>47</v>
      </c>
      <c r="L32" s="117">
        <v>0.15</v>
      </c>
      <c r="M32" s="118"/>
      <c r="N32" s="118"/>
      <c r="O32" s="118"/>
      <c r="P32" s="118"/>
      <c r="W32" s="119">
        <f>ROUND(BC94, 2)</f>
        <v>0</v>
      </c>
      <c r="X32" s="118"/>
      <c r="Y32" s="118"/>
      <c r="Z32" s="118"/>
      <c r="AA32" s="118"/>
      <c r="AB32" s="118"/>
      <c r="AC32" s="118"/>
      <c r="AD32" s="118"/>
      <c r="AE32" s="118"/>
      <c r="AK32" s="119">
        <v>0</v>
      </c>
      <c r="AL32" s="118"/>
      <c r="AM32" s="118"/>
      <c r="AN32" s="118"/>
      <c r="AO32" s="118"/>
      <c r="AR32" s="25"/>
    </row>
    <row r="33" spans="1:57" s="3" customFormat="1" ht="14.45" hidden="1" customHeight="1" x14ac:dyDescent="0.2">
      <c r="B33" s="25"/>
      <c r="F33" s="19" t="s">
        <v>48</v>
      </c>
      <c r="L33" s="117">
        <v>0</v>
      </c>
      <c r="M33" s="118"/>
      <c r="N33" s="118"/>
      <c r="O33" s="118"/>
      <c r="P33" s="118"/>
      <c r="W33" s="119">
        <f>ROUND(BD94, 2)</f>
        <v>0</v>
      </c>
      <c r="X33" s="118"/>
      <c r="Y33" s="118"/>
      <c r="Z33" s="118"/>
      <c r="AA33" s="118"/>
      <c r="AB33" s="118"/>
      <c r="AC33" s="118"/>
      <c r="AD33" s="118"/>
      <c r="AE33" s="118"/>
      <c r="AK33" s="119">
        <v>0</v>
      </c>
      <c r="AL33" s="118"/>
      <c r="AM33" s="118"/>
      <c r="AN33" s="118"/>
      <c r="AO33" s="118"/>
      <c r="AR33" s="25"/>
    </row>
    <row r="34" spans="1:57" s="2" customFormat="1" ht="6.95" customHeight="1" x14ac:dyDescent="0.2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1"/>
    </row>
    <row r="35" spans="1:57" s="2" customFormat="1" ht="25.9" customHeight="1" x14ac:dyDescent="0.2">
      <c r="A35" s="21"/>
      <c r="B35" s="22"/>
      <c r="C35" s="26"/>
      <c r="D35" s="27" t="s">
        <v>49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50</v>
      </c>
      <c r="U35" s="28"/>
      <c r="V35" s="28"/>
      <c r="W35" s="28"/>
      <c r="X35" s="123" t="s">
        <v>51</v>
      </c>
      <c r="Y35" s="121"/>
      <c r="Z35" s="121"/>
      <c r="AA35" s="121"/>
      <c r="AB35" s="121"/>
      <c r="AC35" s="28"/>
      <c r="AD35" s="28"/>
      <c r="AE35" s="28"/>
      <c r="AF35" s="28"/>
      <c r="AG35" s="28"/>
      <c r="AH35" s="28"/>
      <c r="AI35" s="28"/>
      <c r="AJ35" s="28"/>
      <c r="AK35" s="120">
        <f>SUM(AK26:AK33)</f>
        <v>0</v>
      </c>
      <c r="AL35" s="121"/>
      <c r="AM35" s="121"/>
      <c r="AN35" s="121"/>
      <c r="AO35" s="122"/>
      <c r="AP35" s="26"/>
      <c r="AQ35" s="26"/>
      <c r="AR35" s="22"/>
      <c r="BE35" s="21"/>
    </row>
    <row r="36" spans="1:57" s="2" customFormat="1" ht="6.95" customHeight="1" x14ac:dyDescent="0.2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 x14ac:dyDescent="0.2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 x14ac:dyDescent="0.2">
      <c r="B38" s="13"/>
      <c r="AR38" s="13"/>
    </row>
    <row r="39" spans="1:57" s="1" customFormat="1" ht="14.45" customHeight="1" x14ac:dyDescent="0.2">
      <c r="B39" s="13"/>
      <c r="AR39" s="13"/>
    </row>
    <row r="40" spans="1:57" s="1" customFormat="1" ht="14.45" customHeight="1" x14ac:dyDescent="0.2">
      <c r="B40" s="13"/>
      <c r="AR40" s="13"/>
    </row>
    <row r="41" spans="1:57" s="1" customFormat="1" ht="14.45" customHeight="1" x14ac:dyDescent="0.2">
      <c r="B41" s="13"/>
      <c r="AR41" s="13"/>
    </row>
    <row r="42" spans="1:57" s="1" customFormat="1" ht="14.45" customHeight="1" x14ac:dyDescent="0.2">
      <c r="B42" s="13"/>
      <c r="AR42" s="13"/>
    </row>
    <row r="43" spans="1:57" s="1" customFormat="1" ht="14.45" customHeight="1" x14ac:dyDescent="0.2">
      <c r="B43" s="13"/>
      <c r="AR43" s="13"/>
    </row>
    <row r="44" spans="1:57" s="1" customFormat="1" ht="14.45" customHeight="1" x14ac:dyDescent="0.2">
      <c r="B44" s="13"/>
      <c r="AR44" s="13"/>
    </row>
    <row r="45" spans="1:57" s="1" customFormat="1" ht="14.45" customHeight="1" x14ac:dyDescent="0.2">
      <c r="B45" s="13"/>
      <c r="AR45" s="13"/>
    </row>
    <row r="46" spans="1:57" s="1" customFormat="1" ht="14.45" customHeight="1" x14ac:dyDescent="0.2">
      <c r="B46" s="13"/>
      <c r="AR46" s="13"/>
    </row>
    <row r="47" spans="1:57" s="1" customFormat="1" ht="14.45" customHeight="1" x14ac:dyDescent="0.2">
      <c r="B47" s="13"/>
      <c r="AR47" s="13"/>
    </row>
    <row r="48" spans="1:57" s="1" customFormat="1" ht="14.45" customHeight="1" x14ac:dyDescent="0.2">
      <c r="B48" s="13"/>
      <c r="AR48" s="13"/>
    </row>
    <row r="49" spans="1:57" s="2" customFormat="1" ht="14.45" customHeight="1" x14ac:dyDescent="0.2">
      <c r="B49" s="30"/>
      <c r="D49" s="31" t="s">
        <v>52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53</v>
      </c>
      <c r="AI49" s="32"/>
      <c r="AJ49" s="32"/>
      <c r="AK49" s="32"/>
      <c r="AL49" s="32"/>
      <c r="AM49" s="32"/>
      <c r="AN49" s="32"/>
      <c r="AO49" s="32"/>
      <c r="AR49" s="30"/>
    </row>
    <row r="50" spans="1:57" ht="11.25" x14ac:dyDescent="0.2">
      <c r="B50" s="13"/>
      <c r="AR50" s="13"/>
    </row>
    <row r="51" spans="1:57" ht="11.25" x14ac:dyDescent="0.2">
      <c r="B51" s="13"/>
      <c r="AR51" s="13"/>
    </row>
    <row r="52" spans="1:57" ht="11.25" x14ac:dyDescent="0.2">
      <c r="B52" s="13"/>
      <c r="AR52" s="13"/>
    </row>
    <row r="53" spans="1:57" ht="11.25" x14ac:dyDescent="0.2">
      <c r="B53" s="13"/>
      <c r="AR53" s="13"/>
    </row>
    <row r="54" spans="1:57" ht="11.25" x14ac:dyDescent="0.2">
      <c r="B54" s="13"/>
      <c r="AR54" s="13"/>
    </row>
    <row r="55" spans="1:57" ht="11.25" x14ac:dyDescent="0.2">
      <c r="B55" s="13"/>
      <c r="AR55" s="13"/>
    </row>
    <row r="56" spans="1:57" ht="11.25" x14ac:dyDescent="0.2">
      <c r="B56" s="13"/>
      <c r="AR56" s="13"/>
    </row>
    <row r="57" spans="1:57" ht="11.25" x14ac:dyDescent="0.2">
      <c r="B57" s="13"/>
      <c r="AR57" s="13"/>
    </row>
    <row r="58" spans="1:57" ht="11.25" x14ac:dyDescent="0.2">
      <c r="B58" s="13"/>
      <c r="AR58" s="13"/>
    </row>
    <row r="59" spans="1:57" ht="11.25" x14ac:dyDescent="0.2">
      <c r="B59" s="13"/>
      <c r="AR59" s="13"/>
    </row>
    <row r="60" spans="1:57" s="2" customFormat="1" ht="12.75" x14ac:dyDescent="0.2">
      <c r="A60" s="21"/>
      <c r="B60" s="22"/>
      <c r="C60" s="21"/>
      <c r="D60" s="33" t="s">
        <v>54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55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54</v>
      </c>
      <c r="AI60" s="24"/>
      <c r="AJ60" s="24"/>
      <c r="AK60" s="24"/>
      <c r="AL60" s="24"/>
      <c r="AM60" s="33" t="s">
        <v>55</v>
      </c>
      <c r="AN60" s="24"/>
      <c r="AO60" s="24"/>
      <c r="AP60" s="21"/>
      <c r="AQ60" s="21"/>
      <c r="AR60" s="22"/>
      <c r="BE60" s="21"/>
    </row>
    <row r="61" spans="1:57" ht="11.25" x14ac:dyDescent="0.2">
      <c r="B61" s="13"/>
      <c r="AR61" s="13"/>
    </row>
    <row r="62" spans="1:57" ht="11.25" x14ac:dyDescent="0.2">
      <c r="B62" s="13"/>
      <c r="AR62" s="13"/>
    </row>
    <row r="63" spans="1:57" ht="11.25" x14ac:dyDescent="0.2">
      <c r="B63" s="13"/>
      <c r="AR63" s="13"/>
    </row>
    <row r="64" spans="1:57" s="2" customFormat="1" ht="12.75" x14ac:dyDescent="0.2">
      <c r="A64" s="21"/>
      <c r="B64" s="22"/>
      <c r="C64" s="21"/>
      <c r="D64" s="31" t="s">
        <v>56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57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 ht="11.25" x14ac:dyDescent="0.2">
      <c r="B65" s="13"/>
      <c r="AR65" s="13"/>
    </row>
    <row r="66" spans="1:57" ht="11.25" x14ac:dyDescent="0.2">
      <c r="B66" s="13"/>
      <c r="AR66" s="13"/>
    </row>
    <row r="67" spans="1:57" ht="11.25" x14ac:dyDescent="0.2">
      <c r="B67" s="13"/>
      <c r="AR67" s="13"/>
    </row>
    <row r="68" spans="1:57" ht="11.25" x14ac:dyDescent="0.2">
      <c r="B68" s="13"/>
      <c r="AR68" s="13"/>
    </row>
    <row r="69" spans="1:57" ht="11.25" x14ac:dyDescent="0.2">
      <c r="B69" s="13"/>
      <c r="AR69" s="13"/>
    </row>
    <row r="70" spans="1:57" ht="11.25" x14ac:dyDescent="0.2">
      <c r="B70" s="13"/>
      <c r="AR70" s="13"/>
    </row>
    <row r="71" spans="1:57" ht="11.25" x14ac:dyDescent="0.2">
      <c r="B71" s="13"/>
      <c r="AR71" s="13"/>
    </row>
    <row r="72" spans="1:57" ht="11.25" x14ac:dyDescent="0.2">
      <c r="B72" s="13"/>
      <c r="AR72" s="13"/>
    </row>
    <row r="73" spans="1:57" ht="11.25" x14ac:dyDescent="0.2">
      <c r="B73" s="13"/>
      <c r="AR73" s="13"/>
    </row>
    <row r="74" spans="1:57" ht="11.25" x14ac:dyDescent="0.2">
      <c r="B74" s="13"/>
      <c r="AR74" s="13"/>
    </row>
    <row r="75" spans="1:57" s="2" customFormat="1" ht="12.75" x14ac:dyDescent="0.2">
      <c r="A75" s="21"/>
      <c r="B75" s="22"/>
      <c r="C75" s="21"/>
      <c r="D75" s="33" t="s">
        <v>54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55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54</v>
      </c>
      <c r="AI75" s="24"/>
      <c r="AJ75" s="24"/>
      <c r="AK75" s="24"/>
      <c r="AL75" s="24"/>
      <c r="AM75" s="33" t="s">
        <v>55</v>
      </c>
      <c r="AN75" s="24"/>
      <c r="AO75" s="24"/>
      <c r="AP75" s="21"/>
      <c r="AQ75" s="21"/>
      <c r="AR75" s="22"/>
      <c r="BE75" s="21"/>
    </row>
    <row r="76" spans="1:57" s="2" customFormat="1" ht="11.25" x14ac:dyDescent="0.2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 x14ac:dyDescent="0.2">
      <c r="A82" s="21"/>
      <c r="B82" s="22"/>
      <c r="C82" s="14" t="s">
        <v>58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 x14ac:dyDescent="0.2">
      <c r="B84" s="39"/>
      <c r="C84" s="19" t="s">
        <v>12</v>
      </c>
      <c r="L84" s="4" t="str">
        <f>K5</f>
        <v>20180121-B</v>
      </c>
      <c r="AR84" s="39"/>
    </row>
    <row r="85" spans="1:91" s="5" customFormat="1" ht="36.950000000000003" customHeight="1" x14ac:dyDescent="0.2">
      <c r="B85" s="40"/>
      <c r="C85" s="41" t="s">
        <v>14</v>
      </c>
      <c r="L85" s="87" t="str">
        <f>K6</f>
        <v>Kosmonosy, obnova vodovodu a kanalizace - 2. etapa - část B</v>
      </c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R85" s="40"/>
    </row>
    <row r="86" spans="1:91" s="2" customFormat="1" ht="6.95" customHeight="1" x14ac:dyDescent="0.2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 x14ac:dyDescent="0.2">
      <c r="A87" s="21"/>
      <c r="B87" s="22"/>
      <c r="C87" s="19" t="s">
        <v>18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>Kosmonosy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9" t="s">
        <v>20</v>
      </c>
      <c r="AJ87" s="21"/>
      <c r="AK87" s="21"/>
      <c r="AL87" s="21"/>
      <c r="AM87" s="89" t="str">
        <f>IF(AN8= "","",AN8)</f>
        <v>29. 10. 2020</v>
      </c>
      <c r="AN87" s="89"/>
      <c r="AO87" s="21"/>
      <c r="AP87" s="21"/>
      <c r="AQ87" s="21"/>
      <c r="AR87" s="22"/>
      <c r="BE87" s="21"/>
    </row>
    <row r="88" spans="1:91" s="2" customFormat="1" ht="6.95" customHeight="1" x14ac:dyDescent="0.2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 x14ac:dyDescent="0.2">
      <c r="A89" s="21"/>
      <c r="B89" s="22"/>
      <c r="C89" s="19" t="s">
        <v>22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>Vodovody a kanalizace Mladá Boleslav, a.s.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9" t="s">
        <v>30</v>
      </c>
      <c r="AJ89" s="21"/>
      <c r="AK89" s="21"/>
      <c r="AL89" s="21"/>
      <c r="AM89" s="90" t="str">
        <f>IF(E17="","",E17)</f>
        <v>ŠINDLAR s.r.o.</v>
      </c>
      <c r="AN89" s="91"/>
      <c r="AO89" s="91"/>
      <c r="AP89" s="91"/>
      <c r="AQ89" s="21"/>
      <c r="AR89" s="22"/>
      <c r="AS89" s="92" t="s">
        <v>59</v>
      </c>
      <c r="AT89" s="93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 x14ac:dyDescent="0.2">
      <c r="A90" s="21"/>
      <c r="B90" s="22"/>
      <c r="C90" s="19" t="s">
        <v>28</v>
      </c>
      <c r="D90" s="21"/>
      <c r="E90" s="21"/>
      <c r="F90" s="21"/>
      <c r="G90" s="21"/>
      <c r="H90" s="21"/>
      <c r="I90" s="21"/>
      <c r="J90" s="21"/>
      <c r="K90" s="21"/>
      <c r="L90" s="4" t="str">
        <f>IF(E14="","",E14)</f>
        <v>Dle výběrového řízení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9" t="s">
        <v>35</v>
      </c>
      <c r="AJ90" s="21"/>
      <c r="AK90" s="21"/>
      <c r="AL90" s="21"/>
      <c r="AM90" s="90" t="str">
        <f>IF(E20="","",E20)</f>
        <v>Roman Bárta</v>
      </c>
      <c r="AN90" s="91"/>
      <c r="AO90" s="91"/>
      <c r="AP90" s="91"/>
      <c r="AQ90" s="21"/>
      <c r="AR90" s="22"/>
      <c r="AS90" s="94"/>
      <c r="AT90" s="95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 x14ac:dyDescent="0.2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94"/>
      <c r="AT91" s="95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 x14ac:dyDescent="0.2">
      <c r="A92" s="21"/>
      <c r="B92" s="22"/>
      <c r="C92" s="96" t="s">
        <v>60</v>
      </c>
      <c r="D92" s="97"/>
      <c r="E92" s="97"/>
      <c r="F92" s="97"/>
      <c r="G92" s="97"/>
      <c r="H92" s="47"/>
      <c r="I92" s="98" t="s">
        <v>61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62</v>
      </c>
      <c r="AH92" s="97"/>
      <c r="AI92" s="97"/>
      <c r="AJ92" s="97"/>
      <c r="AK92" s="97"/>
      <c r="AL92" s="97"/>
      <c r="AM92" s="97"/>
      <c r="AN92" s="98" t="s">
        <v>63</v>
      </c>
      <c r="AO92" s="97"/>
      <c r="AP92" s="99"/>
      <c r="AQ92" s="48" t="s">
        <v>64</v>
      </c>
      <c r="AR92" s="22"/>
      <c r="AS92" s="49" t="s">
        <v>65</v>
      </c>
      <c r="AT92" s="50" t="s">
        <v>66</v>
      </c>
      <c r="AU92" s="50" t="s">
        <v>67</v>
      </c>
      <c r="AV92" s="50" t="s">
        <v>68</v>
      </c>
      <c r="AW92" s="50" t="s">
        <v>69</v>
      </c>
      <c r="AX92" s="50" t="s">
        <v>70</v>
      </c>
      <c r="AY92" s="50" t="s">
        <v>71</v>
      </c>
      <c r="AZ92" s="50" t="s">
        <v>72</v>
      </c>
      <c r="BA92" s="50" t="s">
        <v>73</v>
      </c>
      <c r="BB92" s="50" t="s">
        <v>74</v>
      </c>
      <c r="BC92" s="50" t="s">
        <v>75</v>
      </c>
      <c r="BD92" s="51" t="s">
        <v>76</v>
      </c>
      <c r="BE92" s="21"/>
    </row>
    <row r="93" spans="1:91" s="2" customFormat="1" ht="10.9" customHeight="1" x14ac:dyDescent="0.2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 x14ac:dyDescent="0.2">
      <c r="B94" s="55"/>
      <c r="C94" s="56" t="s">
        <v>77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08">
        <f>ROUND(AG95+AG98+AG101,2)</f>
        <v>0</v>
      </c>
      <c r="AH94" s="108"/>
      <c r="AI94" s="108"/>
      <c r="AJ94" s="108"/>
      <c r="AK94" s="108"/>
      <c r="AL94" s="108"/>
      <c r="AM94" s="108"/>
      <c r="AN94" s="109">
        <f>AG94*1.21</f>
        <v>0</v>
      </c>
      <c r="AO94" s="109"/>
      <c r="AP94" s="109"/>
      <c r="AQ94" s="58" t="s">
        <v>1</v>
      </c>
      <c r="AR94" s="55"/>
      <c r="AS94" s="59">
        <f>ROUND(AS95+AS98,2)</f>
        <v>0</v>
      </c>
      <c r="AT94" s="60">
        <f t="shared" ref="AT94:AT100" si="0">ROUND(SUM(AV94:AW94),2)</f>
        <v>0</v>
      </c>
      <c r="AU94" s="61">
        <f>ROUND(AU95+AU98,5)</f>
        <v>6048.7676000000001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ROUND(AZ95+AZ98,2)</f>
        <v>0</v>
      </c>
      <c r="BA94" s="60">
        <f>ROUND(BA95+BA98,2)</f>
        <v>0</v>
      </c>
      <c r="BB94" s="60">
        <f>ROUND(BB95+BB98,2)</f>
        <v>0</v>
      </c>
      <c r="BC94" s="60">
        <f>ROUND(BC95+BC98,2)</f>
        <v>0</v>
      </c>
      <c r="BD94" s="62">
        <f>ROUND(BD95+BD98,2)</f>
        <v>0</v>
      </c>
      <c r="BS94" s="63" t="s">
        <v>78</v>
      </c>
      <c r="BT94" s="63" t="s">
        <v>79</v>
      </c>
      <c r="BU94" s="64" t="s">
        <v>80</v>
      </c>
      <c r="BV94" s="63" t="s">
        <v>81</v>
      </c>
      <c r="BW94" s="63" t="s">
        <v>4</v>
      </c>
      <c r="BX94" s="63" t="s">
        <v>82</v>
      </c>
      <c r="CL94" s="63" t="s">
        <v>1</v>
      </c>
    </row>
    <row r="95" spans="1:91" s="7" customFormat="1" ht="16.5" customHeight="1" x14ac:dyDescent="0.2">
      <c r="B95" s="65"/>
      <c r="C95" s="66"/>
      <c r="D95" s="103" t="s">
        <v>83</v>
      </c>
      <c r="E95" s="103"/>
      <c r="F95" s="103"/>
      <c r="G95" s="103"/>
      <c r="H95" s="103"/>
      <c r="I95" s="67"/>
      <c r="J95" s="103" t="s">
        <v>84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4">
        <f>ROUND(SUM(AG96:AG97),2)</f>
        <v>0</v>
      </c>
      <c r="AH95" s="102"/>
      <c r="AI95" s="102"/>
      <c r="AJ95" s="102"/>
      <c r="AK95" s="102"/>
      <c r="AL95" s="102"/>
      <c r="AM95" s="102"/>
      <c r="AN95" s="101">
        <f t="shared" ref="AN94:AN100" si="1">SUM(AG95,AT95)</f>
        <v>0</v>
      </c>
      <c r="AO95" s="102"/>
      <c r="AP95" s="102"/>
      <c r="AQ95" s="68" t="s">
        <v>85</v>
      </c>
      <c r="AR95" s="65"/>
      <c r="AS95" s="69">
        <f>ROUND(SUM(AS96:AS97),2)</f>
        <v>0</v>
      </c>
      <c r="AT95" s="70">
        <f t="shared" si="0"/>
        <v>0</v>
      </c>
      <c r="AU95" s="71">
        <f>ROUND(SUM(AU96:AU97),5)</f>
        <v>367.69258000000002</v>
      </c>
      <c r="AV95" s="70">
        <f>ROUND(AZ95*L29,2)</f>
        <v>0</v>
      </c>
      <c r="AW95" s="70">
        <f>ROUND(BA95*L30,2)</f>
        <v>0</v>
      </c>
      <c r="AX95" s="70">
        <f>ROUND(BB95*L29,2)</f>
        <v>0</v>
      </c>
      <c r="AY95" s="70">
        <f>ROUND(BC95*L30,2)</f>
        <v>0</v>
      </c>
      <c r="AZ95" s="70">
        <f>ROUND(SUM(AZ96:AZ97),2)</f>
        <v>0</v>
      </c>
      <c r="BA95" s="70">
        <f>ROUND(SUM(BA96:BA97),2)</f>
        <v>0</v>
      </c>
      <c r="BB95" s="70">
        <f>ROUND(SUM(BB96:BB97),2)</f>
        <v>0</v>
      </c>
      <c r="BC95" s="70">
        <f>ROUND(SUM(BC96:BC97),2)</f>
        <v>0</v>
      </c>
      <c r="BD95" s="72">
        <f>ROUND(SUM(BD96:BD97),2)</f>
        <v>0</v>
      </c>
      <c r="BS95" s="73" t="s">
        <v>78</v>
      </c>
      <c r="BT95" s="73" t="s">
        <v>86</v>
      </c>
      <c r="BU95" s="73" t="s">
        <v>80</v>
      </c>
      <c r="BV95" s="73" t="s">
        <v>81</v>
      </c>
      <c r="BW95" s="73" t="s">
        <v>87</v>
      </c>
      <c r="BX95" s="73" t="s">
        <v>4</v>
      </c>
      <c r="CL95" s="73" t="s">
        <v>1</v>
      </c>
      <c r="CM95" s="73" t="s">
        <v>88</v>
      </c>
    </row>
    <row r="96" spans="1:91" s="4" customFormat="1" ht="16.5" customHeight="1" x14ac:dyDescent="0.2">
      <c r="A96" s="74" t="s">
        <v>89</v>
      </c>
      <c r="B96" s="39"/>
      <c r="C96" s="8"/>
      <c r="D96" s="8"/>
      <c r="E96" s="105" t="s">
        <v>90</v>
      </c>
      <c r="F96" s="105"/>
      <c r="G96" s="105"/>
      <c r="H96" s="105"/>
      <c r="I96" s="105"/>
      <c r="J96" s="8"/>
      <c r="K96" s="105" t="s">
        <v>91</v>
      </c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6">
        <f>'SO 2.2. - Lokální opravy ...'!J32</f>
        <v>0</v>
      </c>
      <c r="AH96" s="107"/>
      <c r="AI96" s="107"/>
      <c r="AJ96" s="107"/>
      <c r="AK96" s="107"/>
      <c r="AL96" s="107"/>
      <c r="AM96" s="107"/>
      <c r="AN96" s="106">
        <f t="shared" si="1"/>
        <v>0</v>
      </c>
      <c r="AO96" s="107"/>
      <c r="AP96" s="107"/>
      <c r="AQ96" s="75" t="s">
        <v>92</v>
      </c>
      <c r="AR96" s="39"/>
      <c r="AS96" s="76">
        <v>0</v>
      </c>
      <c r="AT96" s="77">
        <f t="shared" si="0"/>
        <v>0</v>
      </c>
      <c r="AU96" s="78">
        <f>'SO 2.2. - Lokální opravy ...'!P131</f>
        <v>122.359532</v>
      </c>
      <c r="AV96" s="77">
        <f>'SO 2.2. - Lokální opravy ...'!J35</f>
        <v>0</v>
      </c>
      <c r="AW96" s="77">
        <f>'SO 2.2. - Lokální opravy ...'!J36</f>
        <v>0</v>
      </c>
      <c r="AX96" s="77">
        <f>'SO 2.2. - Lokální opravy ...'!J37</f>
        <v>0</v>
      </c>
      <c r="AY96" s="77">
        <f>'SO 2.2. - Lokální opravy ...'!J38</f>
        <v>0</v>
      </c>
      <c r="AZ96" s="77">
        <f>'SO 2.2. - Lokální opravy ...'!F35</f>
        <v>0</v>
      </c>
      <c r="BA96" s="77">
        <f>'SO 2.2. - Lokální opravy ...'!F36</f>
        <v>0</v>
      </c>
      <c r="BB96" s="77">
        <f>'SO 2.2. - Lokální opravy ...'!F37</f>
        <v>0</v>
      </c>
      <c r="BC96" s="77">
        <f>'SO 2.2. - Lokální opravy ...'!F38</f>
        <v>0</v>
      </c>
      <c r="BD96" s="79">
        <f>'SO 2.2. - Lokální opravy ...'!F39</f>
        <v>0</v>
      </c>
      <c r="BT96" s="17" t="s">
        <v>88</v>
      </c>
      <c r="BV96" s="17" t="s">
        <v>81</v>
      </c>
      <c r="BW96" s="17" t="s">
        <v>93</v>
      </c>
      <c r="BX96" s="17" t="s">
        <v>87</v>
      </c>
      <c r="CL96" s="17" t="s">
        <v>1</v>
      </c>
    </row>
    <row r="97" spans="1:91" s="4" customFormat="1" ht="23.25" customHeight="1" x14ac:dyDescent="0.2">
      <c r="A97" s="74" t="s">
        <v>89</v>
      </c>
      <c r="B97" s="39"/>
      <c r="C97" s="8"/>
      <c r="D97" s="8"/>
      <c r="E97" s="105" t="s">
        <v>94</v>
      </c>
      <c r="F97" s="105"/>
      <c r="G97" s="105"/>
      <c r="H97" s="105"/>
      <c r="I97" s="105"/>
      <c r="J97" s="8"/>
      <c r="K97" s="105" t="s">
        <v>95</v>
      </c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6">
        <f>'SO 2.3.2. - Lokální oprav...'!J32</f>
        <v>0</v>
      </c>
      <c r="AH97" s="107"/>
      <c r="AI97" s="107"/>
      <c r="AJ97" s="107"/>
      <c r="AK97" s="107"/>
      <c r="AL97" s="107"/>
      <c r="AM97" s="107"/>
      <c r="AN97" s="106">
        <f t="shared" si="1"/>
        <v>0</v>
      </c>
      <c r="AO97" s="107"/>
      <c r="AP97" s="107"/>
      <c r="AQ97" s="75" t="s">
        <v>92</v>
      </c>
      <c r="AR97" s="39"/>
      <c r="AS97" s="76">
        <v>0</v>
      </c>
      <c r="AT97" s="77">
        <f t="shared" si="0"/>
        <v>0</v>
      </c>
      <c r="AU97" s="78">
        <f>'SO 2.3.2. - Lokální oprav...'!P127</f>
        <v>245.33304599999997</v>
      </c>
      <c r="AV97" s="77">
        <f>'SO 2.3.2. - Lokální oprav...'!J35</f>
        <v>0</v>
      </c>
      <c r="AW97" s="77">
        <f>'SO 2.3.2. - Lokální oprav...'!J36</f>
        <v>0</v>
      </c>
      <c r="AX97" s="77">
        <f>'SO 2.3.2. - Lokální oprav...'!J37</f>
        <v>0</v>
      </c>
      <c r="AY97" s="77">
        <f>'SO 2.3.2. - Lokální oprav...'!J38</f>
        <v>0</v>
      </c>
      <c r="AZ97" s="77">
        <f>'SO 2.3.2. - Lokální oprav...'!F35</f>
        <v>0</v>
      </c>
      <c r="BA97" s="77">
        <f>'SO 2.3.2. - Lokální oprav...'!F36</f>
        <v>0</v>
      </c>
      <c r="BB97" s="77">
        <f>'SO 2.3.2. - Lokální oprav...'!F37</f>
        <v>0</v>
      </c>
      <c r="BC97" s="77">
        <f>'SO 2.3.2. - Lokální oprav...'!F38</f>
        <v>0</v>
      </c>
      <c r="BD97" s="79">
        <f>'SO 2.3.2. - Lokální oprav...'!F39</f>
        <v>0</v>
      </c>
      <c r="BT97" s="17" t="s">
        <v>88</v>
      </c>
      <c r="BV97" s="17" t="s">
        <v>81</v>
      </c>
      <c r="BW97" s="17" t="s">
        <v>96</v>
      </c>
      <c r="BX97" s="17" t="s">
        <v>87</v>
      </c>
      <c r="CL97" s="17" t="s">
        <v>1</v>
      </c>
    </row>
    <row r="98" spans="1:91" s="7" customFormat="1" ht="16.5" customHeight="1" x14ac:dyDescent="0.2">
      <c r="B98" s="65"/>
      <c r="C98" s="66"/>
      <c r="D98" s="103" t="s">
        <v>97</v>
      </c>
      <c r="E98" s="103"/>
      <c r="F98" s="103"/>
      <c r="G98" s="103"/>
      <c r="H98" s="103"/>
      <c r="I98" s="67"/>
      <c r="J98" s="103" t="s">
        <v>98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4">
        <f>ROUND(SUM(AG99:AG100),2)</f>
        <v>0</v>
      </c>
      <c r="AH98" s="102"/>
      <c r="AI98" s="102"/>
      <c r="AJ98" s="102"/>
      <c r="AK98" s="102"/>
      <c r="AL98" s="102"/>
      <c r="AM98" s="102"/>
      <c r="AN98" s="101">
        <f t="shared" si="1"/>
        <v>0</v>
      </c>
      <c r="AO98" s="102"/>
      <c r="AP98" s="102"/>
      <c r="AQ98" s="68" t="s">
        <v>85</v>
      </c>
      <c r="AR98" s="65"/>
      <c r="AS98" s="69">
        <f>ROUND(SUM(AS99:AS100),2)</f>
        <v>0</v>
      </c>
      <c r="AT98" s="70">
        <f t="shared" si="0"/>
        <v>0</v>
      </c>
      <c r="AU98" s="71">
        <f>ROUND(SUM(AU99:AU100),5)</f>
        <v>5681.0750200000002</v>
      </c>
      <c r="AV98" s="70">
        <f>ROUND(AZ98*L29,2)</f>
        <v>0</v>
      </c>
      <c r="AW98" s="70">
        <f>ROUND(BA98*L30,2)</f>
        <v>0</v>
      </c>
      <c r="AX98" s="70">
        <f>ROUND(BB98*L29,2)</f>
        <v>0</v>
      </c>
      <c r="AY98" s="70">
        <f>ROUND(BC98*L30,2)</f>
        <v>0</v>
      </c>
      <c r="AZ98" s="70">
        <f>ROUND(SUM(AZ99:AZ100),2)</f>
        <v>0</v>
      </c>
      <c r="BA98" s="70">
        <f>ROUND(SUM(BA99:BA100),2)</f>
        <v>0</v>
      </c>
      <c r="BB98" s="70">
        <f>ROUND(SUM(BB99:BB100),2)</f>
        <v>0</v>
      </c>
      <c r="BC98" s="70">
        <f>ROUND(SUM(BC99:BC100),2)</f>
        <v>0</v>
      </c>
      <c r="BD98" s="72">
        <f>ROUND(SUM(BD99:BD100),2)</f>
        <v>0</v>
      </c>
      <c r="BS98" s="73" t="s">
        <v>78</v>
      </c>
      <c r="BT98" s="73" t="s">
        <v>86</v>
      </c>
      <c r="BU98" s="73" t="s">
        <v>80</v>
      </c>
      <c r="BV98" s="73" t="s">
        <v>81</v>
      </c>
      <c r="BW98" s="73" t="s">
        <v>99</v>
      </c>
      <c r="BX98" s="73" t="s">
        <v>4</v>
      </c>
      <c r="CL98" s="73" t="s">
        <v>1</v>
      </c>
      <c r="CM98" s="73" t="s">
        <v>88</v>
      </c>
    </row>
    <row r="99" spans="1:91" s="4" customFormat="1" ht="23.25" customHeight="1" x14ac:dyDescent="0.2">
      <c r="A99" s="74" t="s">
        <v>89</v>
      </c>
      <c r="B99" s="39"/>
      <c r="C99" s="8"/>
      <c r="D99" s="8"/>
      <c r="E99" s="105" t="s">
        <v>100</v>
      </c>
      <c r="F99" s="105"/>
      <c r="G99" s="105"/>
      <c r="H99" s="105"/>
      <c r="I99" s="105"/>
      <c r="J99" s="8"/>
      <c r="K99" s="105" t="s">
        <v>101</v>
      </c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6">
        <f>'SO 6.1.1. - Stoka G'!J32</f>
        <v>0</v>
      </c>
      <c r="AH99" s="107"/>
      <c r="AI99" s="107"/>
      <c r="AJ99" s="107"/>
      <c r="AK99" s="107"/>
      <c r="AL99" s="107"/>
      <c r="AM99" s="107"/>
      <c r="AN99" s="106">
        <f t="shared" si="1"/>
        <v>0</v>
      </c>
      <c r="AO99" s="107"/>
      <c r="AP99" s="107"/>
      <c r="AQ99" s="75" t="s">
        <v>92</v>
      </c>
      <c r="AR99" s="39"/>
      <c r="AS99" s="76">
        <v>0</v>
      </c>
      <c r="AT99" s="77">
        <f t="shared" si="0"/>
        <v>0</v>
      </c>
      <c r="AU99" s="78">
        <f>'SO 6.1.1. - Stoka G'!P131</f>
        <v>3919.7888509999993</v>
      </c>
      <c r="AV99" s="77">
        <f>'SO 6.1.1. - Stoka G'!J35</f>
        <v>0</v>
      </c>
      <c r="AW99" s="77">
        <f>'SO 6.1.1. - Stoka G'!J36</f>
        <v>0</v>
      </c>
      <c r="AX99" s="77">
        <f>'SO 6.1.1. - Stoka G'!J37</f>
        <v>0</v>
      </c>
      <c r="AY99" s="77">
        <f>'SO 6.1.1. - Stoka G'!J38</f>
        <v>0</v>
      </c>
      <c r="AZ99" s="77">
        <f>'SO 6.1.1. - Stoka G'!F35</f>
        <v>0</v>
      </c>
      <c r="BA99" s="77">
        <f>'SO 6.1.1. - Stoka G'!F36</f>
        <v>0</v>
      </c>
      <c r="BB99" s="77">
        <f>'SO 6.1.1. - Stoka G'!F37</f>
        <v>0</v>
      </c>
      <c r="BC99" s="77">
        <f>'SO 6.1.1. - Stoka G'!F38</f>
        <v>0</v>
      </c>
      <c r="BD99" s="79">
        <f>'SO 6.1.1. - Stoka G'!F39</f>
        <v>0</v>
      </c>
      <c r="BT99" s="17" t="s">
        <v>88</v>
      </c>
      <c r="BV99" s="17" t="s">
        <v>81</v>
      </c>
      <c r="BW99" s="17" t="s">
        <v>102</v>
      </c>
      <c r="BX99" s="17" t="s">
        <v>99</v>
      </c>
      <c r="CL99" s="17" t="s">
        <v>1</v>
      </c>
    </row>
    <row r="100" spans="1:91" s="4" customFormat="1" ht="23.25" customHeight="1" x14ac:dyDescent="0.2">
      <c r="A100" s="74" t="s">
        <v>89</v>
      </c>
      <c r="B100" s="39"/>
      <c r="C100" s="8"/>
      <c r="D100" s="8"/>
      <c r="E100" s="105" t="s">
        <v>103</v>
      </c>
      <c r="F100" s="105"/>
      <c r="G100" s="105"/>
      <c r="H100" s="105"/>
      <c r="I100" s="105"/>
      <c r="J100" s="8"/>
      <c r="K100" s="105" t="s">
        <v>104</v>
      </c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6">
        <f>'SO 6.3.1. - Vodovodní řad...'!J32</f>
        <v>0</v>
      </c>
      <c r="AH100" s="107"/>
      <c r="AI100" s="107"/>
      <c r="AJ100" s="107"/>
      <c r="AK100" s="107"/>
      <c r="AL100" s="107"/>
      <c r="AM100" s="107"/>
      <c r="AN100" s="106">
        <f t="shared" si="1"/>
        <v>0</v>
      </c>
      <c r="AO100" s="107"/>
      <c r="AP100" s="107"/>
      <c r="AQ100" s="75" t="s">
        <v>92</v>
      </c>
      <c r="AR100" s="39"/>
      <c r="AS100" s="80">
        <v>0</v>
      </c>
      <c r="AT100" s="81">
        <f t="shared" si="0"/>
        <v>0</v>
      </c>
      <c r="AU100" s="82">
        <f>'SO 6.3.1. - Vodovodní řad...'!P129</f>
        <v>1761.2861639999999</v>
      </c>
      <c r="AV100" s="81">
        <f>'SO 6.3.1. - Vodovodní řad...'!J35</f>
        <v>0</v>
      </c>
      <c r="AW100" s="81">
        <f>'SO 6.3.1. - Vodovodní řad...'!J36</f>
        <v>0</v>
      </c>
      <c r="AX100" s="81">
        <f>'SO 6.3.1. - Vodovodní řad...'!J37</f>
        <v>0</v>
      </c>
      <c r="AY100" s="81">
        <f>'SO 6.3.1. - Vodovodní řad...'!J38</f>
        <v>0</v>
      </c>
      <c r="AZ100" s="81">
        <f>'SO 6.3.1. - Vodovodní řad...'!F35</f>
        <v>0</v>
      </c>
      <c r="BA100" s="81">
        <f>'SO 6.3.1. - Vodovodní řad...'!F36</f>
        <v>0</v>
      </c>
      <c r="BB100" s="81">
        <f>'SO 6.3.1. - Vodovodní řad...'!F37</f>
        <v>0</v>
      </c>
      <c r="BC100" s="81">
        <f>'SO 6.3.1. - Vodovodní řad...'!F38</f>
        <v>0</v>
      </c>
      <c r="BD100" s="83">
        <f>'SO 6.3.1. - Vodovodní řad...'!F39</f>
        <v>0</v>
      </c>
      <c r="BT100" s="17" t="s">
        <v>88</v>
      </c>
      <c r="BV100" s="17" t="s">
        <v>81</v>
      </c>
      <c r="BW100" s="17" t="s">
        <v>105</v>
      </c>
      <c r="BX100" s="17" t="s">
        <v>99</v>
      </c>
      <c r="CL100" s="17" t="s">
        <v>1</v>
      </c>
    </row>
    <row r="101" spans="1:91" s="257" customFormat="1" ht="16.5" customHeight="1" x14ac:dyDescent="0.2">
      <c r="A101" s="245" t="s">
        <v>89</v>
      </c>
      <c r="B101" s="246"/>
      <c r="C101" s="247"/>
      <c r="D101" s="248" t="s">
        <v>1147</v>
      </c>
      <c r="E101" s="248"/>
      <c r="F101" s="248"/>
      <c r="G101" s="248"/>
      <c r="H101" s="248"/>
      <c r="I101" s="249"/>
      <c r="J101" s="248" t="s">
        <v>1148</v>
      </c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  <c r="AA101" s="248"/>
      <c r="AB101" s="248"/>
      <c r="AC101" s="248"/>
      <c r="AD101" s="248"/>
      <c r="AE101" s="248"/>
      <c r="AF101" s="248"/>
      <c r="AG101" s="250">
        <f>'06 - Vedlejší a ostaní ná...'!J56</f>
        <v>0</v>
      </c>
      <c r="AH101" s="251"/>
      <c r="AI101" s="251"/>
      <c r="AJ101" s="251"/>
      <c r="AK101" s="251"/>
      <c r="AL101" s="251"/>
      <c r="AM101" s="251"/>
      <c r="AN101" s="250">
        <f>AG101*1.21</f>
        <v>0</v>
      </c>
      <c r="AO101" s="251"/>
      <c r="AP101" s="251"/>
      <c r="AQ101" s="252" t="s">
        <v>85</v>
      </c>
      <c r="AR101" s="246"/>
      <c r="AS101" s="253">
        <v>0</v>
      </c>
      <c r="AT101" s="254">
        <f t="shared" ref="AT101" si="2">ROUND(SUM(AV101:AW101),2)</f>
        <v>0</v>
      </c>
      <c r="AU101" s="255">
        <f>'[1]06 - Vedlejší a ostaní ná...'!P114</f>
        <v>0</v>
      </c>
      <c r="AV101" s="254">
        <f>'[1]06 - Vedlejší a ostaní ná...'!J62</f>
        <v>0</v>
      </c>
      <c r="AW101" s="254">
        <f>'[1]06 - Vedlejší a ostaní ná...'!J63</f>
        <v>0</v>
      </c>
      <c r="AX101" s="254">
        <f>'[1]06 - Vedlejší a ostaní ná...'!J64</f>
        <v>0</v>
      </c>
      <c r="AY101" s="254">
        <f>'[1]06 - Vedlejší a ostaní ná...'!J65</f>
        <v>0</v>
      </c>
      <c r="AZ101" s="254">
        <f>'[1]06 - Vedlejší a ostaní ná...'!F62</f>
        <v>0</v>
      </c>
      <c r="BA101" s="254">
        <f>'[1]06 - Vedlejší a ostaní ná...'!F63</f>
        <v>0</v>
      </c>
      <c r="BB101" s="254">
        <f>'[1]06 - Vedlejší a ostaní ná...'!F64</f>
        <v>0</v>
      </c>
      <c r="BC101" s="254">
        <f>'[1]06 - Vedlejší a ostaní ná...'!F65</f>
        <v>0</v>
      </c>
      <c r="BD101" s="256">
        <f>'[1]06 - Vedlejší a ostaní ná...'!F66</f>
        <v>0</v>
      </c>
      <c r="BT101" s="258" t="s">
        <v>86</v>
      </c>
      <c r="BV101" s="258" t="s">
        <v>81</v>
      </c>
      <c r="BW101" s="258" t="s">
        <v>1040</v>
      </c>
      <c r="BX101" s="258" t="s">
        <v>1149</v>
      </c>
      <c r="CL101" s="258" t="s">
        <v>1</v>
      </c>
      <c r="CM101" s="258" t="s">
        <v>88</v>
      </c>
    </row>
    <row r="102" spans="1:91" s="2" customFormat="1" ht="6.95" customHeight="1" x14ac:dyDescent="0.2">
      <c r="A102" s="21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22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</row>
  </sheetData>
  <mergeCells count="64">
    <mergeCell ref="AR2:BE2"/>
    <mergeCell ref="D101:H101"/>
    <mergeCell ref="J101:AF101"/>
    <mergeCell ref="AG101:AM101"/>
    <mergeCell ref="AN101:AP101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E100:I100"/>
    <mergeCell ref="K100:AF100"/>
    <mergeCell ref="AG94:AM94"/>
    <mergeCell ref="AN94:AP94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K96:AF96"/>
    <mergeCell ref="AN96:AP96"/>
    <mergeCell ref="AG96:AM96"/>
    <mergeCell ref="E96:I96"/>
    <mergeCell ref="AG97:AM97"/>
    <mergeCell ref="E97:I97"/>
    <mergeCell ref="K97:AF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6" location="'SO 2.2. - Lokální opravy ...'!C2" display="/" xr:uid="{00000000-0004-0000-0000-000000000000}"/>
    <hyperlink ref="A97" location="'SO 2.3.2. - Lokální oprav...'!C2" display="/" xr:uid="{00000000-0004-0000-0000-000001000000}"/>
    <hyperlink ref="A99" location="'SO 6.1.1. - Stoka G'!C2" display="/" xr:uid="{00000000-0004-0000-0000-000002000000}"/>
    <hyperlink ref="A100" location="'SO 6.3.1. - Vodovodní řad...'!C2" display="/" xr:uid="{00000000-0004-0000-0000-000003000000}"/>
    <hyperlink ref="A101" location="'06 - Vedlejší a ostaní ná...'!C2" display="/" xr:uid="{D8D2555F-1E7A-4251-8657-F9FE215A426C}"/>
  </hyperlinks>
  <pageMargins left="0.78740157480314965" right="0.39370078740157483" top="0.39370078740157483" bottom="0.39370078740157483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26"/>
  <sheetViews>
    <sheetView showGridLines="0" topLeftCell="A85" workbookViewId="0">
      <selection activeCell="I134" sqref="I134"/>
    </sheetView>
  </sheetViews>
  <sheetFormatPr defaultRowHeight="15" x14ac:dyDescent="0.2"/>
  <cols>
    <col min="1" max="1" width="8.33203125" style="84" customWidth="1"/>
    <col min="2" max="2" width="1.6640625" style="84" customWidth="1"/>
    <col min="3" max="3" width="4.1640625" style="84" customWidth="1"/>
    <col min="4" max="4" width="4.33203125" style="84" customWidth="1"/>
    <col min="5" max="5" width="17.1640625" style="84" customWidth="1"/>
    <col min="6" max="6" width="50.83203125" style="84" customWidth="1"/>
    <col min="7" max="7" width="7" style="84" customWidth="1"/>
    <col min="8" max="8" width="11.5" style="84" customWidth="1"/>
    <col min="9" max="11" width="20.1640625" style="84" customWidth="1"/>
    <col min="12" max="12" width="9.33203125" style="84" customWidth="1"/>
    <col min="13" max="13" width="10.83203125" style="84" hidden="1" customWidth="1"/>
    <col min="14" max="14" width="9.33203125" style="84" hidden="1"/>
    <col min="15" max="20" width="14.1640625" style="84" hidden="1" customWidth="1"/>
    <col min="21" max="21" width="16.33203125" style="84" hidden="1" customWidth="1"/>
    <col min="22" max="22" width="12.33203125" style="84" customWidth="1"/>
    <col min="23" max="23" width="16.33203125" style="84" customWidth="1"/>
    <col min="24" max="24" width="12.33203125" style="84" customWidth="1"/>
    <col min="25" max="25" width="15" style="84" customWidth="1"/>
    <col min="26" max="26" width="11" style="84" customWidth="1"/>
    <col min="27" max="27" width="15" style="84" customWidth="1"/>
    <col min="28" max="28" width="16.33203125" style="84" customWidth="1"/>
    <col min="29" max="29" width="11" style="84" customWidth="1"/>
    <col min="30" max="30" width="15" style="84" customWidth="1"/>
    <col min="31" max="31" width="16.33203125" style="84" customWidth="1"/>
    <col min="32" max="43" width="9.33203125" style="84"/>
    <col min="44" max="65" width="9.33203125" style="84" hidden="1"/>
    <col min="66" max="16384" width="9.33203125" style="84"/>
  </cols>
  <sheetData>
    <row r="1" spans="1:46" ht="11.25" x14ac:dyDescent="0.2"/>
    <row r="2" spans="1:46" ht="36.950000000000003" customHeight="1" x14ac:dyDescent="0.2">
      <c r="L2" s="265" t="s">
        <v>5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32" t="s">
        <v>93</v>
      </c>
    </row>
    <row r="3" spans="1:46" ht="6.95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6"/>
      <c r="AT3" s="132" t="s">
        <v>88</v>
      </c>
    </row>
    <row r="4" spans="1:46" ht="24.95" customHeight="1" x14ac:dyDescent="0.2">
      <c r="B4" s="136"/>
      <c r="D4" s="266" t="s">
        <v>106</v>
      </c>
      <c r="L4" s="136"/>
      <c r="M4" s="267" t="s">
        <v>10</v>
      </c>
      <c r="AT4" s="132" t="s">
        <v>3</v>
      </c>
    </row>
    <row r="5" spans="1:46" ht="6.95" customHeight="1" x14ac:dyDescent="0.2">
      <c r="B5" s="136"/>
      <c r="L5" s="136"/>
    </row>
    <row r="6" spans="1:46" ht="12" customHeight="1" x14ac:dyDescent="0.2">
      <c r="B6" s="136"/>
      <c r="D6" s="268" t="s">
        <v>14</v>
      </c>
      <c r="L6" s="136"/>
    </row>
    <row r="7" spans="1:46" ht="16.5" customHeight="1" x14ac:dyDescent="0.2">
      <c r="B7" s="136"/>
      <c r="E7" s="141" t="str">
        <f>'Rekapitulace stavby'!K6</f>
        <v>Kosmonosy, obnova vodovodu a kanalizace - 2. etapa - část B</v>
      </c>
      <c r="F7" s="142"/>
      <c r="G7" s="142"/>
      <c r="H7" s="142"/>
      <c r="L7" s="136"/>
    </row>
    <row r="8" spans="1:46" ht="12" customHeight="1" x14ac:dyDescent="0.2">
      <c r="B8" s="136"/>
      <c r="D8" s="268" t="s">
        <v>107</v>
      </c>
      <c r="L8" s="136"/>
    </row>
    <row r="9" spans="1:46" s="270" customFormat="1" ht="16.5" customHeight="1" x14ac:dyDescent="0.2">
      <c r="A9" s="143"/>
      <c r="B9" s="144"/>
      <c r="C9" s="143"/>
      <c r="D9" s="143"/>
      <c r="E9" s="141" t="s">
        <v>108</v>
      </c>
      <c r="F9" s="203"/>
      <c r="G9" s="203"/>
      <c r="H9" s="203"/>
      <c r="I9" s="143"/>
      <c r="J9" s="143"/>
      <c r="K9" s="143"/>
      <c r="L9" s="269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270" customFormat="1" ht="12" customHeight="1" x14ac:dyDescent="0.2">
      <c r="A10" s="143"/>
      <c r="B10" s="144"/>
      <c r="C10" s="143"/>
      <c r="D10" s="268" t="s">
        <v>109</v>
      </c>
      <c r="E10" s="143"/>
      <c r="F10" s="143"/>
      <c r="G10" s="143"/>
      <c r="H10" s="143"/>
      <c r="I10" s="143"/>
      <c r="J10" s="143"/>
      <c r="K10" s="143"/>
      <c r="L10" s="269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270" customFormat="1" ht="16.5" customHeight="1" x14ac:dyDescent="0.2">
      <c r="A11" s="143"/>
      <c r="B11" s="144"/>
      <c r="C11" s="143"/>
      <c r="D11" s="143"/>
      <c r="E11" s="271" t="s">
        <v>110</v>
      </c>
      <c r="F11" s="203"/>
      <c r="G11" s="203"/>
      <c r="H11" s="203"/>
      <c r="I11" s="143"/>
      <c r="J11" s="143"/>
      <c r="K11" s="143"/>
      <c r="L11" s="269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270" customFormat="1" ht="11.25" x14ac:dyDescent="0.2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69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270" customFormat="1" ht="12" customHeight="1" x14ac:dyDescent="0.2">
      <c r="A13" s="143"/>
      <c r="B13" s="144"/>
      <c r="C13" s="143"/>
      <c r="D13" s="268" t="s">
        <v>16</v>
      </c>
      <c r="E13" s="143"/>
      <c r="F13" s="272" t="s">
        <v>1</v>
      </c>
      <c r="G13" s="143"/>
      <c r="H13" s="143"/>
      <c r="I13" s="268" t="s">
        <v>17</v>
      </c>
      <c r="J13" s="272" t="s">
        <v>1</v>
      </c>
      <c r="K13" s="143"/>
      <c r="L13" s="269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270" customFormat="1" ht="12" customHeight="1" x14ac:dyDescent="0.2">
      <c r="A14" s="143"/>
      <c r="B14" s="144"/>
      <c r="C14" s="143"/>
      <c r="D14" s="268" t="s">
        <v>18</v>
      </c>
      <c r="E14" s="143"/>
      <c r="F14" s="272" t="s">
        <v>19</v>
      </c>
      <c r="G14" s="143"/>
      <c r="H14" s="143"/>
      <c r="I14" s="268" t="s">
        <v>20</v>
      </c>
      <c r="J14" s="273" t="str">
        <f>'Rekapitulace stavby'!AN8</f>
        <v>29. 10. 2020</v>
      </c>
      <c r="K14" s="143"/>
      <c r="L14" s="269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270" customFormat="1" ht="10.9" customHeight="1" x14ac:dyDescent="0.2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69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270" customFormat="1" ht="12" customHeight="1" x14ac:dyDescent="0.2">
      <c r="A16" s="143"/>
      <c r="B16" s="144"/>
      <c r="C16" s="143"/>
      <c r="D16" s="268" t="s">
        <v>22</v>
      </c>
      <c r="E16" s="143"/>
      <c r="F16" s="143"/>
      <c r="G16" s="143"/>
      <c r="H16" s="143"/>
      <c r="I16" s="268" t="s">
        <v>23</v>
      </c>
      <c r="J16" s="272" t="s">
        <v>24</v>
      </c>
      <c r="K16" s="143"/>
      <c r="L16" s="269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270" customFormat="1" ht="18" customHeight="1" x14ac:dyDescent="0.2">
      <c r="A17" s="143"/>
      <c r="B17" s="144"/>
      <c r="C17" s="143"/>
      <c r="D17" s="143"/>
      <c r="E17" s="272" t="s">
        <v>25</v>
      </c>
      <c r="F17" s="143"/>
      <c r="G17" s="143"/>
      <c r="H17" s="143"/>
      <c r="I17" s="268" t="s">
        <v>26</v>
      </c>
      <c r="J17" s="272" t="s">
        <v>27</v>
      </c>
      <c r="K17" s="143"/>
      <c r="L17" s="269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270" customFormat="1" ht="6.95" customHeight="1" x14ac:dyDescent="0.2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69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270" customFormat="1" ht="12" customHeight="1" x14ac:dyDescent="0.2">
      <c r="A19" s="143"/>
      <c r="B19" s="144"/>
      <c r="C19" s="143"/>
      <c r="D19" s="268" t="s">
        <v>28</v>
      </c>
      <c r="E19" s="143"/>
      <c r="F19" s="143"/>
      <c r="G19" s="143"/>
      <c r="H19" s="143"/>
      <c r="I19" s="268" t="s">
        <v>23</v>
      </c>
      <c r="J19" s="272" t="s">
        <v>1</v>
      </c>
      <c r="K19" s="143"/>
      <c r="L19" s="269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270" customFormat="1" ht="18" customHeight="1" x14ac:dyDescent="0.2">
      <c r="A20" s="143"/>
      <c r="B20" s="144"/>
      <c r="C20" s="143"/>
      <c r="D20" s="143"/>
      <c r="E20" s="272" t="s">
        <v>29</v>
      </c>
      <c r="F20" s="143"/>
      <c r="G20" s="143"/>
      <c r="H20" s="143"/>
      <c r="I20" s="268" t="s">
        <v>26</v>
      </c>
      <c r="J20" s="272" t="s">
        <v>1</v>
      </c>
      <c r="K20" s="143"/>
      <c r="L20" s="269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270" customFormat="1" ht="6.95" customHeight="1" x14ac:dyDescent="0.2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69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270" customFormat="1" ht="12" customHeight="1" x14ac:dyDescent="0.2">
      <c r="A22" s="143"/>
      <c r="B22" s="144"/>
      <c r="C22" s="143"/>
      <c r="D22" s="268" t="s">
        <v>30</v>
      </c>
      <c r="E22" s="143"/>
      <c r="F22" s="143"/>
      <c r="G22" s="143"/>
      <c r="H22" s="143"/>
      <c r="I22" s="268" t="s">
        <v>23</v>
      </c>
      <c r="J22" s="272" t="s">
        <v>31</v>
      </c>
      <c r="K22" s="143"/>
      <c r="L22" s="269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270" customFormat="1" ht="18" customHeight="1" x14ac:dyDescent="0.2">
      <c r="A23" s="143"/>
      <c r="B23" s="144"/>
      <c r="C23" s="143"/>
      <c r="D23" s="143"/>
      <c r="E23" s="272" t="s">
        <v>32</v>
      </c>
      <c r="F23" s="143"/>
      <c r="G23" s="143"/>
      <c r="H23" s="143"/>
      <c r="I23" s="268" t="s">
        <v>26</v>
      </c>
      <c r="J23" s="272" t="s">
        <v>33</v>
      </c>
      <c r="K23" s="143"/>
      <c r="L23" s="269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270" customFormat="1" ht="6.95" customHeight="1" x14ac:dyDescent="0.2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69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270" customFormat="1" ht="12" customHeight="1" x14ac:dyDescent="0.2">
      <c r="A25" s="143"/>
      <c r="B25" s="144"/>
      <c r="C25" s="143"/>
      <c r="D25" s="268" t="s">
        <v>35</v>
      </c>
      <c r="E25" s="143"/>
      <c r="F25" s="143"/>
      <c r="G25" s="143"/>
      <c r="H25" s="143"/>
      <c r="I25" s="268" t="s">
        <v>23</v>
      </c>
      <c r="J25" s="272" t="s">
        <v>1</v>
      </c>
      <c r="K25" s="143"/>
      <c r="L25" s="269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270" customFormat="1" ht="18" customHeight="1" x14ac:dyDescent="0.2">
      <c r="A26" s="143"/>
      <c r="B26" s="144"/>
      <c r="C26" s="143"/>
      <c r="D26" s="143"/>
      <c r="E26" s="272" t="s">
        <v>36</v>
      </c>
      <c r="F26" s="143"/>
      <c r="G26" s="143"/>
      <c r="H26" s="143"/>
      <c r="I26" s="268" t="s">
        <v>26</v>
      </c>
      <c r="J26" s="272" t="s">
        <v>1</v>
      </c>
      <c r="K26" s="143"/>
      <c r="L26" s="269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270" customFormat="1" ht="6.95" customHeight="1" x14ac:dyDescent="0.2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69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270" customFormat="1" ht="12" customHeight="1" x14ac:dyDescent="0.2">
      <c r="A28" s="143"/>
      <c r="B28" s="144"/>
      <c r="C28" s="143"/>
      <c r="D28" s="268" t="s">
        <v>37</v>
      </c>
      <c r="E28" s="143"/>
      <c r="F28" s="143"/>
      <c r="G28" s="143"/>
      <c r="H28" s="143"/>
      <c r="I28" s="143"/>
      <c r="J28" s="143"/>
      <c r="K28" s="143"/>
      <c r="L28" s="269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76" customFormat="1" ht="16.5" customHeight="1" x14ac:dyDescent="0.2">
      <c r="A29" s="154"/>
      <c r="B29" s="150"/>
      <c r="C29" s="154"/>
      <c r="D29" s="154"/>
      <c r="E29" s="274" t="s">
        <v>1</v>
      </c>
      <c r="F29" s="274"/>
      <c r="G29" s="274"/>
      <c r="H29" s="274"/>
      <c r="I29" s="154"/>
      <c r="J29" s="154"/>
      <c r="K29" s="154"/>
      <c r="L29" s="275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pans="1:31" s="270" customFormat="1" ht="6.95" customHeight="1" x14ac:dyDescent="0.2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69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270" customFormat="1" ht="6.95" customHeight="1" x14ac:dyDescent="0.2">
      <c r="A31" s="143"/>
      <c r="B31" s="144"/>
      <c r="C31" s="143"/>
      <c r="D31" s="155"/>
      <c r="E31" s="155"/>
      <c r="F31" s="155"/>
      <c r="G31" s="155"/>
      <c r="H31" s="155"/>
      <c r="I31" s="155"/>
      <c r="J31" s="155"/>
      <c r="K31" s="155"/>
      <c r="L31" s="269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270" customFormat="1" ht="25.35" customHeight="1" x14ac:dyDescent="0.2">
      <c r="A32" s="143"/>
      <c r="B32" s="144"/>
      <c r="C32" s="143"/>
      <c r="D32" s="277" t="s">
        <v>39</v>
      </c>
      <c r="E32" s="143"/>
      <c r="F32" s="143"/>
      <c r="G32" s="143"/>
      <c r="H32" s="143"/>
      <c r="I32" s="143"/>
      <c r="J32" s="278">
        <f>ROUND(J131, 2)</f>
        <v>0</v>
      </c>
      <c r="K32" s="143"/>
      <c r="L32" s="269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270" customFormat="1" ht="6.95" customHeight="1" x14ac:dyDescent="0.2">
      <c r="A33" s="143"/>
      <c r="B33" s="144"/>
      <c r="C33" s="143"/>
      <c r="D33" s="155"/>
      <c r="E33" s="155"/>
      <c r="F33" s="155"/>
      <c r="G33" s="155"/>
      <c r="H33" s="155"/>
      <c r="I33" s="155"/>
      <c r="J33" s="155"/>
      <c r="K33" s="155"/>
      <c r="L33" s="269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270" customFormat="1" ht="14.45" customHeight="1" x14ac:dyDescent="0.2">
      <c r="A34" s="143"/>
      <c r="B34" s="144"/>
      <c r="C34" s="143"/>
      <c r="D34" s="143"/>
      <c r="E34" s="143"/>
      <c r="F34" s="279" t="s">
        <v>41</v>
      </c>
      <c r="G34" s="143"/>
      <c r="H34" s="143"/>
      <c r="I34" s="279" t="s">
        <v>40</v>
      </c>
      <c r="J34" s="279" t="s">
        <v>42</v>
      </c>
      <c r="K34" s="143"/>
      <c r="L34" s="269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270" customFormat="1" ht="14.45" customHeight="1" x14ac:dyDescent="0.2">
      <c r="A35" s="143"/>
      <c r="B35" s="144"/>
      <c r="C35" s="143"/>
      <c r="D35" s="280" t="s">
        <v>43</v>
      </c>
      <c r="E35" s="268" t="s">
        <v>44</v>
      </c>
      <c r="F35" s="281">
        <f>ROUND((SUM(BE131:BE325)),  2)</f>
        <v>0</v>
      </c>
      <c r="G35" s="143"/>
      <c r="H35" s="143"/>
      <c r="I35" s="282">
        <v>0.21</v>
      </c>
      <c r="J35" s="281">
        <f>ROUND(((SUM(BE131:BE325))*I35),  2)</f>
        <v>0</v>
      </c>
      <c r="K35" s="143"/>
      <c r="L35" s="269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270" customFormat="1" ht="14.45" customHeight="1" x14ac:dyDescent="0.2">
      <c r="A36" s="143"/>
      <c r="B36" s="144"/>
      <c r="C36" s="143"/>
      <c r="D36" s="143"/>
      <c r="E36" s="268" t="s">
        <v>45</v>
      </c>
      <c r="F36" s="281">
        <f>ROUND((SUM(BF131:BF325)),  2)</f>
        <v>0</v>
      </c>
      <c r="G36" s="143"/>
      <c r="H36" s="143"/>
      <c r="I36" s="282">
        <v>0.15</v>
      </c>
      <c r="J36" s="281">
        <f>ROUND(((SUM(BF131:BF325))*I36),  2)</f>
        <v>0</v>
      </c>
      <c r="K36" s="143"/>
      <c r="L36" s="269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270" customFormat="1" ht="14.45" hidden="1" customHeight="1" x14ac:dyDescent="0.2">
      <c r="A37" s="143"/>
      <c r="B37" s="144"/>
      <c r="C37" s="143"/>
      <c r="D37" s="143"/>
      <c r="E37" s="268" t="s">
        <v>46</v>
      </c>
      <c r="F37" s="281">
        <f>ROUND((SUM(BG131:BG325)),  2)</f>
        <v>0</v>
      </c>
      <c r="G37" s="143"/>
      <c r="H37" s="143"/>
      <c r="I37" s="282">
        <v>0.21</v>
      </c>
      <c r="J37" s="281">
        <f>0</f>
        <v>0</v>
      </c>
      <c r="K37" s="143"/>
      <c r="L37" s="269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270" customFormat="1" ht="14.45" hidden="1" customHeight="1" x14ac:dyDescent="0.2">
      <c r="A38" s="143"/>
      <c r="B38" s="144"/>
      <c r="C38" s="143"/>
      <c r="D38" s="143"/>
      <c r="E38" s="268" t="s">
        <v>47</v>
      </c>
      <c r="F38" s="281">
        <f>ROUND((SUM(BH131:BH325)),  2)</f>
        <v>0</v>
      </c>
      <c r="G38" s="143"/>
      <c r="H38" s="143"/>
      <c r="I38" s="282">
        <v>0.15</v>
      </c>
      <c r="J38" s="281">
        <f>0</f>
        <v>0</v>
      </c>
      <c r="K38" s="143"/>
      <c r="L38" s="269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270" customFormat="1" ht="14.45" hidden="1" customHeight="1" x14ac:dyDescent="0.2">
      <c r="A39" s="143"/>
      <c r="B39" s="144"/>
      <c r="C39" s="143"/>
      <c r="D39" s="143"/>
      <c r="E39" s="268" t="s">
        <v>48</v>
      </c>
      <c r="F39" s="281">
        <f>ROUND((SUM(BI131:BI325)),  2)</f>
        <v>0</v>
      </c>
      <c r="G39" s="143"/>
      <c r="H39" s="143"/>
      <c r="I39" s="282">
        <v>0</v>
      </c>
      <c r="J39" s="281">
        <f>0</f>
        <v>0</v>
      </c>
      <c r="K39" s="143"/>
      <c r="L39" s="269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270" customFormat="1" ht="6.95" customHeight="1" x14ac:dyDescent="0.2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69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270" customFormat="1" ht="25.35" customHeight="1" x14ac:dyDescent="0.2">
      <c r="A41" s="143"/>
      <c r="B41" s="144"/>
      <c r="C41" s="283"/>
      <c r="D41" s="284" t="s">
        <v>49</v>
      </c>
      <c r="E41" s="165"/>
      <c r="F41" s="165"/>
      <c r="G41" s="285" t="s">
        <v>50</v>
      </c>
      <c r="H41" s="286" t="s">
        <v>51</v>
      </c>
      <c r="I41" s="165"/>
      <c r="J41" s="287">
        <f>SUM(J32:J39)</f>
        <v>0</v>
      </c>
      <c r="K41" s="288"/>
      <c r="L41" s="269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270" customFormat="1" ht="14.45" customHeight="1" x14ac:dyDescent="0.2">
      <c r="A42" s="143"/>
      <c r="B42" s="144"/>
      <c r="C42" s="143"/>
      <c r="D42" s="143"/>
      <c r="E42" s="143"/>
      <c r="F42" s="143"/>
      <c r="G42" s="143"/>
      <c r="H42" s="143"/>
      <c r="I42" s="143"/>
      <c r="J42" s="143"/>
      <c r="K42" s="143"/>
      <c r="L42" s="269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3" spans="1:31" ht="14.45" customHeight="1" x14ac:dyDescent="0.2">
      <c r="B43" s="136"/>
      <c r="L43" s="136"/>
    </row>
    <row r="44" spans="1:31" ht="14.45" customHeight="1" x14ac:dyDescent="0.2">
      <c r="B44" s="136"/>
      <c r="L44" s="136"/>
    </row>
    <row r="45" spans="1:31" ht="14.45" customHeight="1" x14ac:dyDescent="0.2">
      <c r="B45" s="136"/>
      <c r="L45" s="136"/>
    </row>
    <row r="46" spans="1:31" ht="14.45" customHeight="1" x14ac:dyDescent="0.2">
      <c r="B46" s="136"/>
      <c r="L46" s="136"/>
    </row>
    <row r="47" spans="1:31" ht="14.45" customHeight="1" x14ac:dyDescent="0.2">
      <c r="B47" s="136"/>
      <c r="L47" s="136"/>
    </row>
    <row r="48" spans="1:31" ht="14.45" customHeight="1" x14ac:dyDescent="0.2">
      <c r="B48" s="136"/>
      <c r="L48" s="136"/>
    </row>
    <row r="49" spans="1:31" ht="14.45" customHeight="1" x14ac:dyDescent="0.2">
      <c r="B49" s="136"/>
      <c r="L49" s="136"/>
    </row>
    <row r="50" spans="1:31" s="270" customFormat="1" ht="14.45" customHeight="1" x14ac:dyDescent="0.2">
      <c r="B50" s="269"/>
      <c r="D50" s="289" t="s">
        <v>52</v>
      </c>
      <c r="E50" s="290"/>
      <c r="F50" s="290"/>
      <c r="G50" s="289" t="s">
        <v>53</v>
      </c>
      <c r="H50" s="290"/>
      <c r="I50" s="290"/>
      <c r="J50" s="290"/>
      <c r="K50" s="290"/>
      <c r="L50" s="269"/>
    </row>
    <row r="51" spans="1:31" ht="11.25" x14ac:dyDescent="0.2">
      <c r="B51" s="136"/>
      <c r="L51" s="136"/>
    </row>
    <row r="52" spans="1:31" ht="11.25" x14ac:dyDescent="0.2">
      <c r="B52" s="136"/>
      <c r="L52" s="136"/>
    </row>
    <row r="53" spans="1:31" ht="11.25" x14ac:dyDescent="0.2">
      <c r="B53" s="136"/>
      <c r="L53" s="136"/>
    </row>
    <row r="54" spans="1:31" ht="11.25" x14ac:dyDescent="0.2">
      <c r="B54" s="136"/>
      <c r="L54" s="136"/>
    </row>
    <row r="55" spans="1:31" ht="11.25" x14ac:dyDescent="0.2">
      <c r="B55" s="136"/>
      <c r="L55" s="136"/>
    </row>
    <row r="56" spans="1:31" ht="11.25" x14ac:dyDescent="0.2">
      <c r="B56" s="136"/>
      <c r="L56" s="136"/>
    </row>
    <row r="57" spans="1:31" ht="11.25" x14ac:dyDescent="0.2">
      <c r="B57" s="136"/>
      <c r="L57" s="136"/>
    </row>
    <row r="58" spans="1:31" ht="11.25" x14ac:dyDescent="0.2">
      <c r="B58" s="136"/>
      <c r="L58" s="136"/>
    </row>
    <row r="59" spans="1:31" ht="11.25" x14ac:dyDescent="0.2">
      <c r="B59" s="136"/>
      <c r="L59" s="136"/>
    </row>
    <row r="60" spans="1:31" ht="11.25" x14ac:dyDescent="0.2">
      <c r="B60" s="136"/>
      <c r="L60" s="136"/>
    </row>
    <row r="61" spans="1:31" s="270" customFormat="1" ht="12.75" x14ac:dyDescent="0.2">
      <c r="A61" s="143"/>
      <c r="B61" s="144"/>
      <c r="C61" s="143"/>
      <c r="D61" s="291" t="s">
        <v>54</v>
      </c>
      <c r="E61" s="292"/>
      <c r="F61" s="293" t="s">
        <v>55</v>
      </c>
      <c r="G61" s="291" t="s">
        <v>54</v>
      </c>
      <c r="H61" s="292"/>
      <c r="I61" s="292"/>
      <c r="J61" s="294" t="s">
        <v>55</v>
      </c>
      <c r="K61" s="292"/>
      <c r="L61" s="269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31" ht="11.25" x14ac:dyDescent="0.2">
      <c r="B62" s="136"/>
      <c r="L62" s="136"/>
    </row>
    <row r="63" spans="1:31" ht="11.25" x14ac:dyDescent="0.2">
      <c r="B63" s="136"/>
      <c r="L63" s="136"/>
    </row>
    <row r="64" spans="1:31" ht="11.25" x14ac:dyDescent="0.2">
      <c r="B64" s="136"/>
      <c r="L64" s="136"/>
    </row>
    <row r="65" spans="1:31" s="270" customFormat="1" ht="12.75" x14ac:dyDescent="0.2">
      <c r="A65" s="143"/>
      <c r="B65" s="144"/>
      <c r="C65" s="143"/>
      <c r="D65" s="289" t="s">
        <v>56</v>
      </c>
      <c r="E65" s="295"/>
      <c r="F65" s="295"/>
      <c r="G65" s="289" t="s">
        <v>57</v>
      </c>
      <c r="H65" s="295"/>
      <c r="I65" s="295"/>
      <c r="J65" s="295"/>
      <c r="K65" s="295"/>
      <c r="L65" s="269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</row>
    <row r="66" spans="1:31" ht="11.25" x14ac:dyDescent="0.2">
      <c r="B66" s="136"/>
      <c r="L66" s="136"/>
    </row>
    <row r="67" spans="1:31" ht="11.25" x14ac:dyDescent="0.2">
      <c r="B67" s="136"/>
      <c r="L67" s="136"/>
    </row>
    <row r="68" spans="1:31" ht="11.25" x14ac:dyDescent="0.2">
      <c r="B68" s="136"/>
      <c r="L68" s="136"/>
    </row>
    <row r="69" spans="1:31" ht="11.25" x14ac:dyDescent="0.2">
      <c r="B69" s="136"/>
      <c r="L69" s="136"/>
    </row>
    <row r="70" spans="1:31" ht="11.25" x14ac:dyDescent="0.2">
      <c r="B70" s="136"/>
      <c r="L70" s="136"/>
    </row>
    <row r="71" spans="1:31" ht="11.25" x14ac:dyDescent="0.2">
      <c r="B71" s="136"/>
      <c r="L71" s="136"/>
    </row>
    <row r="72" spans="1:31" ht="11.25" x14ac:dyDescent="0.2">
      <c r="B72" s="136"/>
      <c r="L72" s="136"/>
    </row>
    <row r="73" spans="1:31" ht="11.25" x14ac:dyDescent="0.2">
      <c r="B73" s="136"/>
      <c r="L73" s="136"/>
    </row>
    <row r="74" spans="1:31" ht="11.25" x14ac:dyDescent="0.2">
      <c r="B74" s="136"/>
      <c r="L74" s="136"/>
    </row>
    <row r="75" spans="1:31" ht="11.25" x14ac:dyDescent="0.2">
      <c r="B75" s="136"/>
      <c r="L75" s="136"/>
    </row>
    <row r="76" spans="1:31" s="270" customFormat="1" ht="12.75" x14ac:dyDescent="0.2">
      <c r="A76" s="143"/>
      <c r="B76" s="144"/>
      <c r="C76" s="143"/>
      <c r="D76" s="291" t="s">
        <v>54</v>
      </c>
      <c r="E76" s="292"/>
      <c r="F76" s="293" t="s">
        <v>55</v>
      </c>
      <c r="G76" s="291" t="s">
        <v>54</v>
      </c>
      <c r="H76" s="292"/>
      <c r="I76" s="292"/>
      <c r="J76" s="294" t="s">
        <v>55</v>
      </c>
      <c r="K76" s="292"/>
      <c r="L76" s="269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</row>
    <row r="77" spans="1:31" s="270" customFormat="1" ht="14.45" customHeight="1" x14ac:dyDescent="0.2">
      <c r="A77" s="143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269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81" spans="1:31" s="270" customFormat="1" ht="6.95" customHeight="1" x14ac:dyDescent="0.2">
      <c r="A81" s="14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269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31" s="270" customFormat="1" ht="24.95" customHeight="1" x14ac:dyDescent="0.2">
      <c r="A82" s="143"/>
      <c r="B82" s="144"/>
      <c r="C82" s="266" t="s">
        <v>111</v>
      </c>
      <c r="D82" s="143"/>
      <c r="E82" s="143"/>
      <c r="F82" s="143"/>
      <c r="G82" s="143"/>
      <c r="H82" s="143"/>
      <c r="I82" s="143"/>
      <c r="J82" s="143"/>
      <c r="K82" s="143"/>
      <c r="L82" s="269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31" s="270" customFormat="1" ht="6.95" customHeight="1" x14ac:dyDescent="0.2">
      <c r="A83" s="143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269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31" s="270" customFormat="1" ht="12" customHeight="1" x14ac:dyDescent="0.2">
      <c r="A84" s="143"/>
      <c r="B84" s="144"/>
      <c r="C84" s="268" t="s">
        <v>14</v>
      </c>
      <c r="D84" s="143"/>
      <c r="E84" s="143"/>
      <c r="F84" s="143"/>
      <c r="G84" s="143"/>
      <c r="H84" s="143"/>
      <c r="I84" s="143"/>
      <c r="J84" s="143"/>
      <c r="K84" s="143"/>
      <c r="L84" s="269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31" s="270" customFormat="1" ht="16.5" customHeight="1" x14ac:dyDescent="0.2">
      <c r="A85" s="143"/>
      <c r="B85" s="144"/>
      <c r="C85" s="143"/>
      <c r="D85" s="143"/>
      <c r="E85" s="141" t="str">
        <f>E7</f>
        <v>Kosmonosy, obnova vodovodu a kanalizace - 2. etapa - část B</v>
      </c>
      <c r="F85" s="142"/>
      <c r="G85" s="142"/>
      <c r="H85" s="142"/>
      <c r="I85" s="143"/>
      <c r="J85" s="143"/>
      <c r="K85" s="143"/>
      <c r="L85" s="269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31" ht="12" customHeight="1" x14ac:dyDescent="0.2">
      <c r="B86" s="136"/>
      <c r="C86" s="268" t="s">
        <v>107</v>
      </c>
      <c r="L86" s="136"/>
    </row>
    <row r="87" spans="1:31" s="270" customFormat="1" ht="16.5" customHeight="1" x14ac:dyDescent="0.2">
      <c r="A87" s="143"/>
      <c r="B87" s="144"/>
      <c r="C87" s="143"/>
      <c r="D87" s="143"/>
      <c r="E87" s="141" t="s">
        <v>108</v>
      </c>
      <c r="F87" s="203"/>
      <c r="G87" s="203"/>
      <c r="H87" s="203"/>
      <c r="I87" s="143"/>
      <c r="J87" s="143"/>
      <c r="K87" s="143"/>
      <c r="L87" s="269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31" s="270" customFormat="1" ht="12" customHeight="1" x14ac:dyDescent="0.2">
      <c r="A88" s="143"/>
      <c r="B88" s="144"/>
      <c r="C88" s="268" t="s">
        <v>109</v>
      </c>
      <c r="D88" s="143"/>
      <c r="E88" s="143"/>
      <c r="F88" s="143"/>
      <c r="G88" s="143"/>
      <c r="H88" s="143"/>
      <c r="I88" s="143"/>
      <c r="J88" s="143"/>
      <c r="K88" s="143"/>
      <c r="L88" s="269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pans="1:31" s="270" customFormat="1" ht="16.5" customHeight="1" x14ac:dyDescent="0.2">
      <c r="A89" s="143"/>
      <c r="B89" s="144"/>
      <c r="C89" s="143"/>
      <c r="D89" s="143"/>
      <c r="E89" s="271" t="str">
        <f>E11</f>
        <v>SO 2.2. - Lokální opravy kanalizačních řadů</v>
      </c>
      <c r="F89" s="203"/>
      <c r="G89" s="203"/>
      <c r="H89" s="203"/>
      <c r="I89" s="143"/>
      <c r="J89" s="143"/>
      <c r="K89" s="143"/>
      <c r="L89" s="269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</row>
    <row r="90" spans="1:31" s="270" customFormat="1" ht="6.95" customHeight="1" x14ac:dyDescent="0.2">
      <c r="A90" s="143"/>
      <c r="B90" s="144"/>
      <c r="C90" s="143"/>
      <c r="D90" s="143"/>
      <c r="E90" s="143"/>
      <c r="F90" s="143"/>
      <c r="G90" s="143"/>
      <c r="H90" s="143"/>
      <c r="I90" s="143"/>
      <c r="J90" s="143"/>
      <c r="K90" s="143"/>
      <c r="L90" s="269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</row>
    <row r="91" spans="1:31" s="270" customFormat="1" ht="12" customHeight="1" x14ac:dyDescent="0.2">
      <c r="A91" s="143"/>
      <c r="B91" s="144"/>
      <c r="C91" s="268" t="s">
        <v>18</v>
      </c>
      <c r="D91" s="143"/>
      <c r="E91" s="143"/>
      <c r="F91" s="272" t="str">
        <f>F14</f>
        <v>Kosmonosy</v>
      </c>
      <c r="G91" s="143"/>
      <c r="H91" s="143"/>
      <c r="I91" s="268" t="s">
        <v>20</v>
      </c>
      <c r="J91" s="273" t="str">
        <f>IF(J14="","",J14)</f>
        <v>29. 10. 2020</v>
      </c>
      <c r="K91" s="143"/>
      <c r="L91" s="269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  <row r="92" spans="1:31" s="270" customFormat="1" ht="6.95" customHeight="1" x14ac:dyDescent="0.2">
      <c r="A92" s="143"/>
      <c r="B92" s="144"/>
      <c r="C92" s="143"/>
      <c r="D92" s="143"/>
      <c r="E92" s="143"/>
      <c r="F92" s="143"/>
      <c r="G92" s="143"/>
      <c r="H92" s="143"/>
      <c r="I92" s="143"/>
      <c r="J92" s="143"/>
      <c r="K92" s="143"/>
      <c r="L92" s="269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31" s="270" customFormat="1" ht="15.2" customHeight="1" x14ac:dyDescent="0.2">
      <c r="A93" s="143"/>
      <c r="B93" s="144"/>
      <c r="C93" s="268" t="s">
        <v>22</v>
      </c>
      <c r="D93" s="143"/>
      <c r="E93" s="143"/>
      <c r="F93" s="272" t="str">
        <f>E17</f>
        <v>Vodovody a kanalizace Mladá Boleslav, a.s.</v>
      </c>
      <c r="G93" s="143"/>
      <c r="H93" s="143"/>
      <c r="I93" s="268" t="s">
        <v>30</v>
      </c>
      <c r="J93" s="296" t="str">
        <f>E23</f>
        <v>ŠINDLAR s.r.o.</v>
      </c>
      <c r="K93" s="143"/>
      <c r="L93" s="269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</row>
    <row r="94" spans="1:31" s="270" customFormat="1" ht="15.2" customHeight="1" x14ac:dyDescent="0.2">
      <c r="A94" s="143"/>
      <c r="B94" s="144"/>
      <c r="C94" s="268" t="s">
        <v>28</v>
      </c>
      <c r="D94" s="143"/>
      <c r="E94" s="143"/>
      <c r="F94" s="272" t="str">
        <f>IF(E20="","",E20)</f>
        <v>Dle výběrového řízení</v>
      </c>
      <c r="G94" s="143"/>
      <c r="H94" s="143"/>
      <c r="I94" s="268" t="s">
        <v>35</v>
      </c>
      <c r="J94" s="296" t="str">
        <f>E26</f>
        <v>Roman Bárta</v>
      </c>
      <c r="K94" s="143"/>
      <c r="L94" s="269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</row>
    <row r="95" spans="1:31" s="270" customFormat="1" ht="10.35" customHeight="1" x14ac:dyDescent="0.2">
      <c r="A95" s="143"/>
      <c r="B95" s="144"/>
      <c r="C95" s="143"/>
      <c r="D95" s="143"/>
      <c r="E95" s="143"/>
      <c r="F95" s="143"/>
      <c r="G95" s="143"/>
      <c r="H95" s="143"/>
      <c r="I95" s="143"/>
      <c r="J95" s="143"/>
      <c r="K95" s="143"/>
      <c r="L95" s="269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</row>
    <row r="96" spans="1:31" s="270" customFormat="1" ht="29.25" customHeight="1" x14ac:dyDescent="0.2">
      <c r="A96" s="143"/>
      <c r="B96" s="144"/>
      <c r="C96" s="297" t="s">
        <v>112</v>
      </c>
      <c r="D96" s="283"/>
      <c r="E96" s="283"/>
      <c r="F96" s="283"/>
      <c r="G96" s="283"/>
      <c r="H96" s="283"/>
      <c r="I96" s="283"/>
      <c r="J96" s="298" t="s">
        <v>113</v>
      </c>
      <c r="K96" s="283"/>
      <c r="L96" s="269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</row>
    <row r="97" spans="1:47" s="270" customFormat="1" ht="10.35" customHeight="1" x14ac:dyDescent="0.2">
      <c r="A97" s="143"/>
      <c r="B97" s="144"/>
      <c r="C97" s="143"/>
      <c r="D97" s="143"/>
      <c r="E97" s="143"/>
      <c r="F97" s="143"/>
      <c r="G97" s="143"/>
      <c r="H97" s="143"/>
      <c r="I97" s="143"/>
      <c r="J97" s="143"/>
      <c r="K97" s="143"/>
      <c r="L97" s="269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</row>
    <row r="98" spans="1:47" s="270" customFormat="1" ht="22.9" customHeight="1" x14ac:dyDescent="0.2">
      <c r="A98" s="143"/>
      <c r="B98" s="144"/>
      <c r="C98" s="299" t="s">
        <v>114</v>
      </c>
      <c r="D98" s="143"/>
      <c r="E98" s="143"/>
      <c r="F98" s="143"/>
      <c r="G98" s="143"/>
      <c r="H98" s="143"/>
      <c r="I98" s="143"/>
      <c r="J98" s="278">
        <f>J131</f>
        <v>0</v>
      </c>
      <c r="K98" s="143"/>
      <c r="L98" s="269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U98" s="132" t="s">
        <v>115</v>
      </c>
    </row>
    <row r="99" spans="1:47" s="300" customFormat="1" ht="24.95" customHeight="1" x14ac:dyDescent="0.2">
      <c r="B99" s="301"/>
      <c r="D99" s="302" t="s">
        <v>116</v>
      </c>
      <c r="E99" s="303"/>
      <c r="F99" s="303"/>
      <c r="G99" s="303"/>
      <c r="H99" s="303"/>
      <c r="I99" s="303"/>
      <c r="J99" s="304">
        <f>J132</f>
        <v>0</v>
      </c>
      <c r="L99" s="301"/>
    </row>
    <row r="100" spans="1:47" s="305" customFormat="1" ht="19.899999999999999" customHeight="1" x14ac:dyDescent="0.2">
      <c r="B100" s="306"/>
      <c r="D100" s="307" t="s">
        <v>117</v>
      </c>
      <c r="E100" s="308"/>
      <c r="F100" s="308"/>
      <c r="G100" s="308"/>
      <c r="H100" s="308"/>
      <c r="I100" s="308"/>
      <c r="J100" s="309">
        <f>J133</f>
        <v>0</v>
      </c>
      <c r="L100" s="306"/>
    </row>
    <row r="101" spans="1:47" s="305" customFormat="1" ht="19.899999999999999" customHeight="1" x14ac:dyDescent="0.2">
      <c r="B101" s="306"/>
      <c r="D101" s="307" t="s">
        <v>118</v>
      </c>
      <c r="E101" s="308"/>
      <c r="F101" s="308"/>
      <c r="G101" s="308"/>
      <c r="H101" s="308"/>
      <c r="I101" s="308"/>
      <c r="J101" s="309">
        <f>J210</f>
        <v>0</v>
      </c>
      <c r="L101" s="306"/>
    </row>
    <row r="102" spans="1:47" s="305" customFormat="1" ht="19.899999999999999" customHeight="1" x14ac:dyDescent="0.2">
      <c r="B102" s="306"/>
      <c r="D102" s="307" t="s">
        <v>119</v>
      </c>
      <c r="E102" s="308"/>
      <c r="F102" s="308"/>
      <c r="G102" s="308"/>
      <c r="H102" s="308"/>
      <c r="I102" s="308"/>
      <c r="J102" s="309">
        <f>J217</f>
        <v>0</v>
      </c>
      <c r="L102" s="306"/>
    </row>
    <row r="103" spans="1:47" s="305" customFormat="1" ht="19.899999999999999" customHeight="1" x14ac:dyDescent="0.2">
      <c r="B103" s="306"/>
      <c r="D103" s="307" t="s">
        <v>120</v>
      </c>
      <c r="E103" s="308"/>
      <c r="F103" s="308"/>
      <c r="G103" s="308"/>
      <c r="H103" s="308"/>
      <c r="I103" s="308"/>
      <c r="J103" s="309">
        <f>J231</f>
        <v>0</v>
      </c>
      <c r="L103" s="306"/>
    </row>
    <row r="104" spans="1:47" s="305" customFormat="1" ht="19.899999999999999" customHeight="1" x14ac:dyDescent="0.2">
      <c r="B104" s="306"/>
      <c r="D104" s="307" t="s">
        <v>121</v>
      </c>
      <c r="E104" s="308"/>
      <c r="F104" s="308"/>
      <c r="G104" s="308"/>
      <c r="H104" s="308"/>
      <c r="I104" s="308"/>
      <c r="J104" s="309">
        <f>J241</f>
        <v>0</v>
      </c>
      <c r="L104" s="306"/>
    </row>
    <row r="105" spans="1:47" s="305" customFormat="1" ht="19.899999999999999" customHeight="1" x14ac:dyDescent="0.2">
      <c r="B105" s="306"/>
      <c r="D105" s="307" t="s">
        <v>122</v>
      </c>
      <c r="E105" s="308"/>
      <c r="F105" s="308"/>
      <c r="G105" s="308"/>
      <c r="H105" s="308"/>
      <c r="I105" s="308"/>
      <c r="J105" s="309">
        <f>J262</f>
        <v>0</v>
      </c>
      <c r="L105" s="306"/>
    </row>
    <row r="106" spans="1:47" s="305" customFormat="1" ht="19.899999999999999" customHeight="1" x14ac:dyDescent="0.2">
      <c r="B106" s="306"/>
      <c r="D106" s="307" t="s">
        <v>123</v>
      </c>
      <c r="E106" s="308"/>
      <c r="F106" s="308"/>
      <c r="G106" s="308"/>
      <c r="H106" s="308"/>
      <c r="I106" s="308"/>
      <c r="J106" s="309">
        <f>J294</f>
        <v>0</v>
      </c>
      <c r="L106" s="306"/>
    </row>
    <row r="107" spans="1:47" s="305" customFormat="1" ht="19.899999999999999" customHeight="1" x14ac:dyDescent="0.2">
      <c r="B107" s="306"/>
      <c r="D107" s="307" t="s">
        <v>124</v>
      </c>
      <c r="E107" s="308"/>
      <c r="F107" s="308"/>
      <c r="G107" s="308"/>
      <c r="H107" s="308"/>
      <c r="I107" s="308"/>
      <c r="J107" s="309">
        <f>J301</f>
        <v>0</v>
      </c>
      <c r="L107" s="306"/>
    </row>
    <row r="108" spans="1:47" s="305" customFormat="1" ht="19.899999999999999" customHeight="1" x14ac:dyDescent="0.2">
      <c r="B108" s="306"/>
      <c r="D108" s="307" t="s">
        <v>125</v>
      </c>
      <c r="E108" s="308"/>
      <c r="F108" s="308"/>
      <c r="G108" s="308"/>
      <c r="H108" s="308"/>
      <c r="I108" s="308"/>
      <c r="J108" s="309">
        <f>J308</f>
        <v>0</v>
      </c>
      <c r="L108" s="306"/>
    </row>
    <row r="109" spans="1:47" s="300" customFormat="1" ht="24.95" customHeight="1" x14ac:dyDescent="0.2">
      <c r="B109" s="301"/>
      <c r="D109" s="302" t="s">
        <v>126</v>
      </c>
      <c r="E109" s="303"/>
      <c r="F109" s="303"/>
      <c r="G109" s="303"/>
      <c r="H109" s="303"/>
      <c r="I109" s="303"/>
      <c r="J109" s="304">
        <f>J310</f>
        <v>0</v>
      </c>
      <c r="L109" s="301"/>
    </row>
    <row r="110" spans="1:47" s="270" customFormat="1" ht="21.75" customHeight="1" x14ac:dyDescent="0.2">
      <c r="A110" s="143"/>
      <c r="B110" s="144"/>
      <c r="C110" s="143"/>
      <c r="D110" s="143"/>
      <c r="E110" s="143"/>
      <c r="F110" s="143"/>
      <c r="G110" s="143"/>
      <c r="H110" s="143"/>
      <c r="I110" s="143"/>
      <c r="J110" s="143"/>
      <c r="K110" s="143"/>
      <c r="L110" s="269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</row>
    <row r="111" spans="1:47" s="270" customFormat="1" ht="6.95" customHeight="1" x14ac:dyDescent="0.2">
      <c r="A111" s="143"/>
      <c r="B111" s="170"/>
      <c r="C111" s="171"/>
      <c r="D111" s="171"/>
      <c r="E111" s="171"/>
      <c r="F111" s="171"/>
      <c r="G111" s="171"/>
      <c r="H111" s="171"/>
      <c r="I111" s="171"/>
      <c r="J111" s="171"/>
      <c r="K111" s="171"/>
      <c r="L111" s="269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</row>
    <row r="115" spans="1:31" s="270" customFormat="1" ht="6.95" customHeight="1" x14ac:dyDescent="0.2">
      <c r="A115" s="143"/>
      <c r="B115" s="173"/>
      <c r="C115" s="174"/>
      <c r="D115" s="174"/>
      <c r="E115" s="174"/>
      <c r="F115" s="174"/>
      <c r="G115" s="174"/>
      <c r="H115" s="174"/>
      <c r="I115" s="174"/>
      <c r="J115" s="174"/>
      <c r="K115" s="174"/>
      <c r="L115" s="269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</row>
    <row r="116" spans="1:31" s="270" customFormat="1" ht="24.95" customHeight="1" x14ac:dyDescent="0.2">
      <c r="A116" s="143"/>
      <c r="B116" s="144"/>
      <c r="C116" s="266" t="s">
        <v>127</v>
      </c>
      <c r="D116" s="143"/>
      <c r="E116" s="143"/>
      <c r="F116" s="143"/>
      <c r="G116" s="143"/>
      <c r="H116" s="143"/>
      <c r="I116" s="143"/>
      <c r="J116" s="143"/>
      <c r="K116" s="143"/>
      <c r="L116" s="269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</row>
    <row r="117" spans="1:31" s="270" customFormat="1" ht="6.95" customHeight="1" x14ac:dyDescent="0.2">
      <c r="A117" s="143"/>
      <c r="B117" s="144"/>
      <c r="C117" s="143"/>
      <c r="D117" s="143"/>
      <c r="E117" s="143"/>
      <c r="F117" s="143"/>
      <c r="G117" s="143"/>
      <c r="H117" s="143"/>
      <c r="I117" s="143"/>
      <c r="J117" s="143"/>
      <c r="K117" s="143"/>
      <c r="L117" s="269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</row>
    <row r="118" spans="1:31" s="270" customFormat="1" ht="12" customHeight="1" x14ac:dyDescent="0.2">
      <c r="A118" s="143"/>
      <c r="B118" s="144"/>
      <c r="C118" s="268" t="s">
        <v>14</v>
      </c>
      <c r="D118" s="143"/>
      <c r="E118" s="143"/>
      <c r="F118" s="143"/>
      <c r="G118" s="143"/>
      <c r="H118" s="143"/>
      <c r="I118" s="143"/>
      <c r="J118" s="143"/>
      <c r="K118" s="143"/>
      <c r="L118" s="269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</row>
    <row r="119" spans="1:31" s="270" customFormat="1" ht="16.5" customHeight="1" x14ac:dyDescent="0.2">
      <c r="A119" s="143"/>
      <c r="B119" s="144"/>
      <c r="C119" s="143"/>
      <c r="D119" s="143"/>
      <c r="E119" s="141" t="str">
        <f>E7</f>
        <v>Kosmonosy, obnova vodovodu a kanalizace - 2. etapa - část B</v>
      </c>
      <c r="F119" s="142"/>
      <c r="G119" s="142"/>
      <c r="H119" s="142"/>
      <c r="I119" s="143"/>
      <c r="J119" s="143"/>
      <c r="K119" s="143"/>
      <c r="L119" s="269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</row>
    <row r="120" spans="1:31" ht="12" customHeight="1" x14ac:dyDescent="0.2">
      <c r="B120" s="136"/>
      <c r="C120" s="268" t="s">
        <v>107</v>
      </c>
      <c r="L120" s="136"/>
    </row>
    <row r="121" spans="1:31" s="270" customFormat="1" ht="16.5" customHeight="1" x14ac:dyDescent="0.2">
      <c r="A121" s="143"/>
      <c r="B121" s="144"/>
      <c r="C121" s="143"/>
      <c r="D121" s="143"/>
      <c r="E121" s="141" t="s">
        <v>108</v>
      </c>
      <c r="F121" s="203"/>
      <c r="G121" s="203"/>
      <c r="H121" s="203"/>
      <c r="I121" s="143"/>
      <c r="J121" s="143"/>
      <c r="K121" s="143"/>
      <c r="L121" s="269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</row>
    <row r="122" spans="1:31" s="270" customFormat="1" ht="12" customHeight="1" x14ac:dyDescent="0.2">
      <c r="A122" s="143"/>
      <c r="B122" s="144"/>
      <c r="C122" s="268" t="s">
        <v>109</v>
      </c>
      <c r="D122" s="143"/>
      <c r="E122" s="143"/>
      <c r="F122" s="143"/>
      <c r="G122" s="143"/>
      <c r="H122" s="143"/>
      <c r="I122" s="143"/>
      <c r="J122" s="143"/>
      <c r="K122" s="143"/>
      <c r="L122" s="269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</row>
    <row r="123" spans="1:31" s="270" customFormat="1" ht="16.5" customHeight="1" x14ac:dyDescent="0.2">
      <c r="A123" s="143"/>
      <c r="B123" s="144"/>
      <c r="C123" s="143"/>
      <c r="D123" s="143"/>
      <c r="E123" s="271" t="str">
        <f>E11</f>
        <v>SO 2.2. - Lokální opravy kanalizačních řadů</v>
      </c>
      <c r="F123" s="203"/>
      <c r="G123" s="203"/>
      <c r="H123" s="203"/>
      <c r="I123" s="143"/>
      <c r="J123" s="143"/>
      <c r="K123" s="143"/>
      <c r="L123" s="269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</row>
    <row r="124" spans="1:31" s="270" customFormat="1" ht="6.95" customHeight="1" x14ac:dyDescent="0.2">
      <c r="A124" s="143"/>
      <c r="B124" s="144"/>
      <c r="C124" s="143"/>
      <c r="D124" s="143"/>
      <c r="E124" s="143"/>
      <c r="F124" s="143"/>
      <c r="G124" s="143"/>
      <c r="H124" s="143"/>
      <c r="I124" s="143"/>
      <c r="J124" s="143"/>
      <c r="K124" s="143"/>
      <c r="L124" s="269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</row>
    <row r="125" spans="1:31" s="270" customFormat="1" ht="12" customHeight="1" x14ac:dyDescent="0.2">
      <c r="A125" s="143"/>
      <c r="B125" s="144"/>
      <c r="C125" s="268" t="s">
        <v>18</v>
      </c>
      <c r="D125" s="143"/>
      <c r="E125" s="143"/>
      <c r="F125" s="272" t="str">
        <f>F14</f>
        <v>Kosmonosy</v>
      </c>
      <c r="G125" s="143"/>
      <c r="H125" s="143"/>
      <c r="I125" s="268" t="s">
        <v>20</v>
      </c>
      <c r="J125" s="273" t="str">
        <f>IF(J14="","",J14)</f>
        <v>29. 10. 2020</v>
      </c>
      <c r="K125" s="143"/>
      <c r="L125" s="269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/>
    </row>
    <row r="126" spans="1:31" s="270" customFormat="1" ht="6.95" customHeight="1" x14ac:dyDescent="0.2">
      <c r="A126" s="143"/>
      <c r="B126" s="144"/>
      <c r="C126" s="143"/>
      <c r="D126" s="143"/>
      <c r="E126" s="143"/>
      <c r="F126" s="143"/>
      <c r="G126" s="143"/>
      <c r="H126" s="143"/>
      <c r="I126" s="143"/>
      <c r="J126" s="143"/>
      <c r="K126" s="143"/>
      <c r="L126" s="269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</row>
    <row r="127" spans="1:31" s="270" customFormat="1" ht="15.2" customHeight="1" x14ac:dyDescent="0.2">
      <c r="A127" s="143"/>
      <c r="B127" s="144"/>
      <c r="C127" s="268" t="s">
        <v>22</v>
      </c>
      <c r="D127" s="143"/>
      <c r="E127" s="143"/>
      <c r="F127" s="272" t="str">
        <f>E17</f>
        <v>Vodovody a kanalizace Mladá Boleslav, a.s.</v>
      </c>
      <c r="G127" s="143"/>
      <c r="H127" s="143"/>
      <c r="I127" s="268" t="s">
        <v>30</v>
      </c>
      <c r="J127" s="296" t="str">
        <f>E23</f>
        <v>ŠINDLAR s.r.o.</v>
      </c>
      <c r="K127" s="143"/>
      <c r="L127" s="269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</row>
    <row r="128" spans="1:31" s="270" customFormat="1" ht="15.2" customHeight="1" x14ac:dyDescent="0.2">
      <c r="A128" s="143"/>
      <c r="B128" s="144"/>
      <c r="C128" s="268" t="s">
        <v>28</v>
      </c>
      <c r="D128" s="143"/>
      <c r="E128" s="143"/>
      <c r="F128" s="272" t="str">
        <f>IF(E20="","",E20)</f>
        <v>Dle výběrového řízení</v>
      </c>
      <c r="G128" s="143"/>
      <c r="H128" s="143"/>
      <c r="I128" s="268" t="s">
        <v>35</v>
      </c>
      <c r="J128" s="296" t="str">
        <f>E26</f>
        <v>Roman Bárta</v>
      </c>
      <c r="K128" s="143"/>
      <c r="L128" s="269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pans="1:65" s="270" customFormat="1" ht="10.35" customHeight="1" x14ac:dyDescent="0.2">
      <c r="A129" s="143"/>
      <c r="B129" s="144"/>
      <c r="C129" s="143"/>
      <c r="D129" s="143"/>
      <c r="E129" s="143"/>
      <c r="F129" s="143"/>
      <c r="G129" s="143"/>
      <c r="H129" s="143"/>
      <c r="I129" s="143"/>
      <c r="J129" s="143"/>
      <c r="K129" s="143"/>
      <c r="L129" s="269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317" customFormat="1" ht="29.25" customHeight="1" x14ac:dyDescent="0.2">
      <c r="A130" s="210"/>
      <c r="B130" s="206"/>
      <c r="C130" s="310" t="s">
        <v>128</v>
      </c>
      <c r="D130" s="311" t="s">
        <v>64</v>
      </c>
      <c r="E130" s="311" t="s">
        <v>60</v>
      </c>
      <c r="F130" s="311" t="s">
        <v>61</v>
      </c>
      <c r="G130" s="311" t="s">
        <v>129</v>
      </c>
      <c r="H130" s="311" t="s">
        <v>130</v>
      </c>
      <c r="I130" s="311" t="s">
        <v>131</v>
      </c>
      <c r="J130" s="311" t="s">
        <v>113</v>
      </c>
      <c r="K130" s="312" t="s">
        <v>132</v>
      </c>
      <c r="L130" s="313"/>
      <c r="M130" s="314" t="s">
        <v>1</v>
      </c>
      <c r="N130" s="315" t="s">
        <v>43</v>
      </c>
      <c r="O130" s="315" t="s">
        <v>133</v>
      </c>
      <c r="P130" s="315" t="s">
        <v>134</v>
      </c>
      <c r="Q130" s="315" t="s">
        <v>135</v>
      </c>
      <c r="R130" s="315" t="s">
        <v>136</v>
      </c>
      <c r="S130" s="315" t="s">
        <v>137</v>
      </c>
      <c r="T130" s="316" t="s">
        <v>138</v>
      </c>
      <c r="U130" s="210"/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/>
    </row>
    <row r="131" spans="1:65" s="270" customFormat="1" ht="22.9" customHeight="1" x14ac:dyDescent="0.25">
      <c r="A131" s="143"/>
      <c r="B131" s="144"/>
      <c r="C131" s="318" t="s">
        <v>139</v>
      </c>
      <c r="D131" s="143"/>
      <c r="E131" s="143"/>
      <c r="F131" s="143"/>
      <c r="G131" s="143"/>
      <c r="H131" s="143"/>
      <c r="I131" s="143"/>
      <c r="J131" s="319">
        <f>BK131</f>
        <v>0</v>
      </c>
      <c r="K131" s="143"/>
      <c r="L131" s="144"/>
      <c r="M131" s="320"/>
      <c r="N131" s="321"/>
      <c r="O131" s="155"/>
      <c r="P131" s="322">
        <f>P132+P310</f>
        <v>122.359532</v>
      </c>
      <c r="Q131" s="155"/>
      <c r="R131" s="322">
        <f>R132+R310</f>
        <v>8.7770219300000019</v>
      </c>
      <c r="S131" s="155"/>
      <c r="T131" s="323">
        <f>T132+T310</f>
        <v>33.039400000000001</v>
      </c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  <c r="AT131" s="132" t="s">
        <v>78</v>
      </c>
      <c r="AU131" s="132" t="s">
        <v>115</v>
      </c>
      <c r="BK131" s="324">
        <f>BK132+BK310</f>
        <v>0</v>
      </c>
    </row>
    <row r="132" spans="1:65" s="325" customFormat="1" ht="25.9" customHeight="1" x14ac:dyDescent="0.2">
      <c r="B132" s="326"/>
      <c r="D132" s="327" t="s">
        <v>78</v>
      </c>
      <c r="E132" s="328" t="s">
        <v>140</v>
      </c>
      <c r="F132" s="328" t="s">
        <v>141</v>
      </c>
      <c r="J132" s="329">
        <f>BK132</f>
        <v>0</v>
      </c>
      <c r="L132" s="326"/>
      <c r="M132" s="330"/>
      <c r="N132" s="331"/>
      <c r="O132" s="331"/>
      <c r="P132" s="332">
        <f>P133+P210+P217+P231+P241+P262+P294+P301+P308</f>
        <v>122.359532</v>
      </c>
      <c r="Q132" s="331"/>
      <c r="R132" s="332">
        <f>R133+R210+R217+R231+R241+R262+R294+R301+R308</f>
        <v>8.7770219300000019</v>
      </c>
      <c r="S132" s="331"/>
      <c r="T132" s="333">
        <f>T133+T210+T217+T231+T241+T262+T294+T301+T308</f>
        <v>33.039400000000001</v>
      </c>
      <c r="AR132" s="327" t="s">
        <v>86</v>
      </c>
      <c r="AT132" s="334" t="s">
        <v>78</v>
      </c>
      <c r="AU132" s="334" t="s">
        <v>79</v>
      </c>
      <c r="AY132" s="327" t="s">
        <v>142</v>
      </c>
      <c r="BK132" s="335">
        <f>BK133+BK210+BK217+BK231+BK241+BK262+BK294+BK301+BK308</f>
        <v>0</v>
      </c>
    </row>
    <row r="133" spans="1:65" s="325" customFormat="1" ht="22.9" customHeight="1" x14ac:dyDescent="0.2">
      <c r="B133" s="326"/>
      <c r="D133" s="327" t="s">
        <v>78</v>
      </c>
      <c r="E133" s="336" t="s">
        <v>86</v>
      </c>
      <c r="F133" s="336" t="s">
        <v>143</v>
      </c>
      <c r="J133" s="337">
        <f>BK133</f>
        <v>0</v>
      </c>
      <c r="L133" s="326"/>
      <c r="M133" s="330"/>
      <c r="N133" s="331"/>
      <c r="O133" s="331"/>
      <c r="P133" s="332">
        <f>SUM(P134:P209)</f>
        <v>49.411593000000003</v>
      </c>
      <c r="Q133" s="331"/>
      <c r="R133" s="332">
        <f>SUM(R134:R209)</f>
        <v>3.3722500000000002E-2</v>
      </c>
      <c r="S133" s="331"/>
      <c r="T133" s="333">
        <f>SUM(T134:T209)</f>
        <v>27.8248</v>
      </c>
      <c r="AR133" s="327" t="s">
        <v>86</v>
      </c>
      <c r="AT133" s="334" t="s">
        <v>78</v>
      </c>
      <c r="AU133" s="334" t="s">
        <v>86</v>
      </c>
      <c r="AY133" s="327" t="s">
        <v>142</v>
      </c>
      <c r="BK133" s="335">
        <f>SUM(BK134:BK209)</f>
        <v>0</v>
      </c>
    </row>
    <row r="134" spans="1:65" s="270" customFormat="1" ht="55.5" customHeight="1" x14ac:dyDescent="0.2">
      <c r="A134" s="143"/>
      <c r="B134" s="144"/>
      <c r="C134" s="338" t="s">
        <v>86</v>
      </c>
      <c r="D134" s="338" t="s">
        <v>144</v>
      </c>
      <c r="E134" s="339" t="s">
        <v>145</v>
      </c>
      <c r="F134" s="340" t="s">
        <v>146</v>
      </c>
      <c r="G134" s="341" t="s">
        <v>147</v>
      </c>
      <c r="H134" s="342">
        <v>30.98</v>
      </c>
      <c r="I134" s="85"/>
      <c r="J134" s="343">
        <f>ROUND(I134*H134,2)</f>
        <v>0</v>
      </c>
      <c r="K134" s="340" t="s">
        <v>148</v>
      </c>
      <c r="L134" s="144"/>
      <c r="M134" s="344" t="s">
        <v>1</v>
      </c>
      <c r="N134" s="345" t="s">
        <v>44</v>
      </c>
      <c r="O134" s="346">
        <v>0.11899999999999999</v>
      </c>
      <c r="P134" s="346">
        <f>O134*H134</f>
        <v>3.68662</v>
      </c>
      <c r="Q134" s="346">
        <v>0</v>
      </c>
      <c r="R134" s="346">
        <f>Q134*H134</f>
        <v>0</v>
      </c>
      <c r="S134" s="346">
        <v>0.44</v>
      </c>
      <c r="T134" s="347">
        <f>S134*H134</f>
        <v>13.6312</v>
      </c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/>
      <c r="AR134" s="348" t="s">
        <v>149</v>
      </c>
      <c r="AT134" s="348" t="s">
        <v>144</v>
      </c>
      <c r="AU134" s="348" t="s">
        <v>88</v>
      </c>
      <c r="AY134" s="132" t="s">
        <v>142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32" t="s">
        <v>86</v>
      </c>
      <c r="BK134" s="231">
        <f>ROUND(I134*H134,2)</f>
        <v>0</v>
      </c>
      <c r="BL134" s="132" t="s">
        <v>149</v>
      </c>
      <c r="BM134" s="348" t="s">
        <v>150</v>
      </c>
    </row>
    <row r="135" spans="1:65" s="270" customFormat="1" ht="19.5" x14ac:dyDescent="0.2">
      <c r="A135" s="143"/>
      <c r="B135" s="144"/>
      <c r="C135" s="143"/>
      <c r="D135" s="349" t="s">
        <v>151</v>
      </c>
      <c r="E135" s="143"/>
      <c r="F135" s="350" t="s">
        <v>152</v>
      </c>
      <c r="G135" s="143"/>
      <c r="H135" s="143"/>
      <c r="I135" s="260"/>
      <c r="J135" s="143"/>
      <c r="K135" s="143"/>
      <c r="L135" s="144"/>
      <c r="M135" s="351"/>
      <c r="N135" s="352"/>
      <c r="O135" s="145"/>
      <c r="P135" s="145"/>
      <c r="Q135" s="145"/>
      <c r="R135" s="145"/>
      <c r="S135" s="145"/>
      <c r="T135" s="353"/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/>
      <c r="AT135" s="132" t="s">
        <v>151</v>
      </c>
      <c r="AU135" s="132" t="s">
        <v>88</v>
      </c>
    </row>
    <row r="136" spans="1:65" s="354" customFormat="1" ht="11.25" x14ac:dyDescent="0.2">
      <c r="B136" s="355"/>
      <c r="D136" s="349" t="s">
        <v>153</v>
      </c>
      <c r="E136" s="356" t="s">
        <v>1</v>
      </c>
      <c r="F136" s="357" t="s">
        <v>154</v>
      </c>
      <c r="H136" s="356" t="s">
        <v>1</v>
      </c>
      <c r="I136" s="261"/>
      <c r="L136" s="355"/>
      <c r="M136" s="358"/>
      <c r="N136" s="359"/>
      <c r="O136" s="359"/>
      <c r="P136" s="359"/>
      <c r="Q136" s="359"/>
      <c r="R136" s="359"/>
      <c r="S136" s="359"/>
      <c r="T136" s="360"/>
      <c r="AT136" s="356" t="s">
        <v>153</v>
      </c>
      <c r="AU136" s="356" t="s">
        <v>88</v>
      </c>
      <c r="AV136" s="354" t="s">
        <v>86</v>
      </c>
      <c r="AW136" s="354" t="s">
        <v>34</v>
      </c>
      <c r="AX136" s="354" t="s">
        <v>79</v>
      </c>
      <c r="AY136" s="356" t="s">
        <v>142</v>
      </c>
    </row>
    <row r="137" spans="1:65" s="354" customFormat="1" ht="11.25" x14ac:dyDescent="0.2">
      <c r="B137" s="355"/>
      <c r="D137" s="349" t="s">
        <v>153</v>
      </c>
      <c r="E137" s="356" t="s">
        <v>1</v>
      </c>
      <c r="F137" s="357" t="s">
        <v>155</v>
      </c>
      <c r="H137" s="356" t="s">
        <v>1</v>
      </c>
      <c r="I137" s="261"/>
      <c r="L137" s="355"/>
      <c r="M137" s="358"/>
      <c r="N137" s="359"/>
      <c r="O137" s="359"/>
      <c r="P137" s="359"/>
      <c r="Q137" s="359"/>
      <c r="R137" s="359"/>
      <c r="S137" s="359"/>
      <c r="T137" s="360"/>
      <c r="AT137" s="356" t="s">
        <v>153</v>
      </c>
      <c r="AU137" s="356" t="s">
        <v>88</v>
      </c>
      <c r="AV137" s="354" t="s">
        <v>86</v>
      </c>
      <c r="AW137" s="354" t="s">
        <v>34</v>
      </c>
      <c r="AX137" s="354" t="s">
        <v>79</v>
      </c>
      <c r="AY137" s="356" t="s">
        <v>142</v>
      </c>
    </row>
    <row r="138" spans="1:65" s="361" customFormat="1" ht="11.25" x14ac:dyDescent="0.2">
      <c r="B138" s="362"/>
      <c r="D138" s="349" t="s">
        <v>153</v>
      </c>
      <c r="E138" s="363" t="s">
        <v>1</v>
      </c>
      <c r="F138" s="364" t="s">
        <v>156</v>
      </c>
      <c r="H138" s="365">
        <v>24.5</v>
      </c>
      <c r="I138" s="262"/>
      <c r="L138" s="362"/>
      <c r="M138" s="366"/>
      <c r="N138" s="367"/>
      <c r="O138" s="367"/>
      <c r="P138" s="367"/>
      <c r="Q138" s="367"/>
      <c r="R138" s="367"/>
      <c r="S138" s="367"/>
      <c r="T138" s="368"/>
      <c r="AT138" s="363" t="s">
        <v>153</v>
      </c>
      <c r="AU138" s="363" t="s">
        <v>88</v>
      </c>
      <c r="AV138" s="361" t="s">
        <v>88</v>
      </c>
      <c r="AW138" s="361" t="s">
        <v>34</v>
      </c>
      <c r="AX138" s="361" t="s">
        <v>79</v>
      </c>
      <c r="AY138" s="363" t="s">
        <v>142</v>
      </c>
    </row>
    <row r="139" spans="1:65" s="354" customFormat="1" ht="11.25" x14ac:dyDescent="0.2">
      <c r="B139" s="355"/>
      <c r="D139" s="349" t="s">
        <v>153</v>
      </c>
      <c r="E139" s="356" t="s">
        <v>1</v>
      </c>
      <c r="F139" s="357" t="s">
        <v>157</v>
      </c>
      <c r="H139" s="356" t="s">
        <v>1</v>
      </c>
      <c r="I139" s="261"/>
      <c r="L139" s="355"/>
      <c r="M139" s="358"/>
      <c r="N139" s="359"/>
      <c r="O139" s="359"/>
      <c r="P139" s="359"/>
      <c r="Q139" s="359"/>
      <c r="R139" s="359"/>
      <c r="S139" s="359"/>
      <c r="T139" s="360"/>
      <c r="AT139" s="356" t="s">
        <v>153</v>
      </c>
      <c r="AU139" s="356" t="s">
        <v>88</v>
      </c>
      <c r="AV139" s="354" t="s">
        <v>86</v>
      </c>
      <c r="AW139" s="354" t="s">
        <v>34</v>
      </c>
      <c r="AX139" s="354" t="s">
        <v>79</v>
      </c>
      <c r="AY139" s="356" t="s">
        <v>142</v>
      </c>
    </row>
    <row r="140" spans="1:65" s="361" customFormat="1" ht="11.25" x14ac:dyDescent="0.2">
      <c r="B140" s="362"/>
      <c r="D140" s="349" t="s">
        <v>153</v>
      </c>
      <c r="E140" s="363" t="s">
        <v>1</v>
      </c>
      <c r="F140" s="364" t="s">
        <v>158</v>
      </c>
      <c r="H140" s="365">
        <v>6.48</v>
      </c>
      <c r="I140" s="262"/>
      <c r="L140" s="362"/>
      <c r="M140" s="366"/>
      <c r="N140" s="367"/>
      <c r="O140" s="367"/>
      <c r="P140" s="367"/>
      <c r="Q140" s="367"/>
      <c r="R140" s="367"/>
      <c r="S140" s="367"/>
      <c r="T140" s="368"/>
      <c r="AT140" s="363" t="s">
        <v>153</v>
      </c>
      <c r="AU140" s="363" t="s">
        <v>88</v>
      </c>
      <c r="AV140" s="361" t="s">
        <v>88</v>
      </c>
      <c r="AW140" s="361" t="s">
        <v>34</v>
      </c>
      <c r="AX140" s="361" t="s">
        <v>79</v>
      </c>
      <c r="AY140" s="363" t="s">
        <v>142</v>
      </c>
    </row>
    <row r="141" spans="1:65" s="369" customFormat="1" ht="11.25" x14ac:dyDescent="0.2">
      <c r="B141" s="370"/>
      <c r="D141" s="349" t="s">
        <v>153</v>
      </c>
      <c r="E141" s="371" t="s">
        <v>1</v>
      </c>
      <c r="F141" s="372" t="s">
        <v>159</v>
      </c>
      <c r="H141" s="373">
        <v>30.98</v>
      </c>
      <c r="I141" s="263"/>
      <c r="L141" s="370"/>
      <c r="M141" s="374"/>
      <c r="N141" s="375"/>
      <c r="O141" s="375"/>
      <c r="P141" s="375"/>
      <c r="Q141" s="375"/>
      <c r="R141" s="375"/>
      <c r="S141" s="375"/>
      <c r="T141" s="376"/>
      <c r="AT141" s="371" t="s">
        <v>153</v>
      </c>
      <c r="AU141" s="371" t="s">
        <v>88</v>
      </c>
      <c r="AV141" s="369" t="s">
        <v>149</v>
      </c>
      <c r="AW141" s="369" t="s">
        <v>34</v>
      </c>
      <c r="AX141" s="369" t="s">
        <v>86</v>
      </c>
      <c r="AY141" s="371" t="s">
        <v>142</v>
      </c>
    </row>
    <row r="142" spans="1:65" s="270" customFormat="1" ht="44.25" customHeight="1" x14ac:dyDescent="0.2">
      <c r="A142" s="143"/>
      <c r="B142" s="144"/>
      <c r="C142" s="338" t="s">
        <v>88</v>
      </c>
      <c r="D142" s="338" t="s">
        <v>144</v>
      </c>
      <c r="E142" s="339" t="s">
        <v>160</v>
      </c>
      <c r="F142" s="340" t="s">
        <v>161</v>
      </c>
      <c r="G142" s="341" t="s">
        <v>147</v>
      </c>
      <c r="H142" s="342">
        <v>6.48</v>
      </c>
      <c r="I142" s="85"/>
      <c r="J142" s="343">
        <f>ROUND(I142*H142,2)</f>
        <v>0</v>
      </c>
      <c r="K142" s="340" t="s">
        <v>148</v>
      </c>
      <c r="L142" s="144"/>
      <c r="M142" s="344" t="s">
        <v>1</v>
      </c>
      <c r="N142" s="345" t="s">
        <v>44</v>
      </c>
      <c r="O142" s="346">
        <v>0.13</v>
      </c>
      <c r="P142" s="346">
        <f>O142*H142</f>
        <v>0.84240000000000004</v>
      </c>
      <c r="Q142" s="346">
        <v>0</v>
      </c>
      <c r="R142" s="346">
        <f>Q142*H142</f>
        <v>0</v>
      </c>
      <c r="S142" s="346">
        <v>0.22</v>
      </c>
      <c r="T142" s="347">
        <f>S142*H142</f>
        <v>1.4256000000000002</v>
      </c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R142" s="348" t="s">
        <v>149</v>
      </c>
      <c r="AT142" s="348" t="s">
        <v>144</v>
      </c>
      <c r="AU142" s="348" t="s">
        <v>88</v>
      </c>
      <c r="AY142" s="132" t="s">
        <v>142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32" t="s">
        <v>86</v>
      </c>
      <c r="BK142" s="231">
        <f>ROUND(I142*H142,2)</f>
        <v>0</v>
      </c>
      <c r="BL142" s="132" t="s">
        <v>149</v>
      </c>
      <c r="BM142" s="348" t="s">
        <v>162</v>
      </c>
    </row>
    <row r="143" spans="1:65" s="270" customFormat="1" ht="19.5" x14ac:dyDescent="0.2">
      <c r="A143" s="143"/>
      <c r="B143" s="144"/>
      <c r="C143" s="143"/>
      <c r="D143" s="349" t="s">
        <v>151</v>
      </c>
      <c r="E143" s="143"/>
      <c r="F143" s="350" t="s">
        <v>163</v>
      </c>
      <c r="G143" s="143"/>
      <c r="H143" s="143"/>
      <c r="I143" s="260"/>
      <c r="J143" s="143"/>
      <c r="K143" s="143"/>
      <c r="L143" s="144"/>
      <c r="M143" s="351"/>
      <c r="N143" s="352"/>
      <c r="O143" s="145"/>
      <c r="P143" s="145"/>
      <c r="Q143" s="145"/>
      <c r="R143" s="145"/>
      <c r="S143" s="145"/>
      <c r="T143" s="353"/>
      <c r="U143" s="143"/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3"/>
      <c r="AT143" s="132" t="s">
        <v>151</v>
      </c>
      <c r="AU143" s="132" t="s">
        <v>88</v>
      </c>
    </row>
    <row r="144" spans="1:65" s="354" customFormat="1" ht="11.25" x14ac:dyDescent="0.2">
      <c r="B144" s="355"/>
      <c r="D144" s="349" t="s">
        <v>153</v>
      </c>
      <c r="E144" s="356" t="s">
        <v>1</v>
      </c>
      <c r="F144" s="357" t="s">
        <v>164</v>
      </c>
      <c r="H144" s="356" t="s">
        <v>1</v>
      </c>
      <c r="I144" s="261"/>
      <c r="L144" s="355"/>
      <c r="M144" s="358"/>
      <c r="N144" s="359"/>
      <c r="O144" s="359"/>
      <c r="P144" s="359"/>
      <c r="Q144" s="359"/>
      <c r="R144" s="359"/>
      <c r="S144" s="359"/>
      <c r="T144" s="360"/>
      <c r="AT144" s="356" t="s">
        <v>153</v>
      </c>
      <c r="AU144" s="356" t="s">
        <v>88</v>
      </c>
      <c r="AV144" s="354" t="s">
        <v>86</v>
      </c>
      <c r="AW144" s="354" t="s">
        <v>34</v>
      </c>
      <c r="AX144" s="354" t="s">
        <v>79</v>
      </c>
      <c r="AY144" s="356" t="s">
        <v>142</v>
      </c>
    </row>
    <row r="145" spans="1:65" s="361" customFormat="1" ht="11.25" x14ac:dyDescent="0.2">
      <c r="B145" s="362"/>
      <c r="D145" s="349" t="s">
        <v>153</v>
      </c>
      <c r="E145" s="363" t="s">
        <v>1</v>
      </c>
      <c r="F145" s="364" t="s">
        <v>158</v>
      </c>
      <c r="H145" s="365">
        <v>6.48</v>
      </c>
      <c r="I145" s="262"/>
      <c r="L145" s="362"/>
      <c r="M145" s="366"/>
      <c r="N145" s="367"/>
      <c r="O145" s="367"/>
      <c r="P145" s="367"/>
      <c r="Q145" s="367"/>
      <c r="R145" s="367"/>
      <c r="S145" s="367"/>
      <c r="T145" s="368"/>
      <c r="AT145" s="363" t="s">
        <v>153</v>
      </c>
      <c r="AU145" s="363" t="s">
        <v>88</v>
      </c>
      <c r="AV145" s="361" t="s">
        <v>88</v>
      </c>
      <c r="AW145" s="361" t="s">
        <v>34</v>
      </c>
      <c r="AX145" s="361" t="s">
        <v>79</v>
      </c>
      <c r="AY145" s="363" t="s">
        <v>142</v>
      </c>
    </row>
    <row r="146" spans="1:65" s="369" customFormat="1" ht="11.25" x14ac:dyDescent="0.2">
      <c r="B146" s="370"/>
      <c r="D146" s="349" t="s">
        <v>153</v>
      </c>
      <c r="E146" s="371" t="s">
        <v>1</v>
      </c>
      <c r="F146" s="372" t="s">
        <v>159</v>
      </c>
      <c r="H146" s="373">
        <v>6.48</v>
      </c>
      <c r="I146" s="263"/>
      <c r="L146" s="370"/>
      <c r="M146" s="374"/>
      <c r="N146" s="375"/>
      <c r="O146" s="375"/>
      <c r="P146" s="375"/>
      <c r="Q146" s="375"/>
      <c r="R146" s="375"/>
      <c r="S146" s="375"/>
      <c r="T146" s="376"/>
      <c r="AT146" s="371" t="s">
        <v>153</v>
      </c>
      <c r="AU146" s="371" t="s">
        <v>88</v>
      </c>
      <c r="AV146" s="369" t="s">
        <v>149</v>
      </c>
      <c r="AW146" s="369" t="s">
        <v>34</v>
      </c>
      <c r="AX146" s="369" t="s">
        <v>86</v>
      </c>
      <c r="AY146" s="371" t="s">
        <v>142</v>
      </c>
    </row>
    <row r="147" spans="1:65" s="270" customFormat="1" ht="44.25" customHeight="1" x14ac:dyDescent="0.2">
      <c r="A147" s="143"/>
      <c r="B147" s="144"/>
      <c r="C147" s="338" t="s">
        <v>165</v>
      </c>
      <c r="D147" s="338" t="s">
        <v>144</v>
      </c>
      <c r="E147" s="339" t="s">
        <v>166</v>
      </c>
      <c r="F147" s="340" t="s">
        <v>167</v>
      </c>
      <c r="G147" s="341" t="s">
        <v>147</v>
      </c>
      <c r="H147" s="342">
        <v>33.25</v>
      </c>
      <c r="I147" s="85"/>
      <c r="J147" s="343">
        <f>ROUND(I147*H147,2)</f>
        <v>0</v>
      </c>
      <c r="K147" s="340" t="s">
        <v>1</v>
      </c>
      <c r="L147" s="144"/>
      <c r="M147" s="344" t="s">
        <v>1</v>
      </c>
      <c r="N147" s="345" t="s">
        <v>44</v>
      </c>
      <c r="O147" s="346">
        <v>2.1999999999999999E-2</v>
      </c>
      <c r="P147" s="346">
        <f>O147*H147</f>
        <v>0.73149999999999993</v>
      </c>
      <c r="Q147" s="346">
        <v>2.9999999999999997E-4</v>
      </c>
      <c r="R147" s="346">
        <f>Q147*H147</f>
        <v>9.9749999999999995E-3</v>
      </c>
      <c r="S147" s="346">
        <v>0.38400000000000001</v>
      </c>
      <c r="T147" s="347">
        <f>S147*H147</f>
        <v>12.768000000000001</v>
      </c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/>
      <c r="AR147" s="348" t="s">
        <v>149</v>
      </c>
      <c r="AT147" s="348" t="s">
        <v>144</v>
      </c>
      <c r="AU147" s="348" t="s">
        <v>88</v>
      </c>
      <c r="AY147" s="132" t="s">
        <v>142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32" t="s">
        <v>86</v>
      </c>
      <c r="BK147" s="231">
        <f>ROUND(I147*H147,2)</f>
        <v>0</v>
      </c>
      <c r="BL147" s="132" t="s">
        <v>149</v>
      </c>
      <c r="BM147" s="348" t="s">
        <v>168</v>
      </c>
    </row>
    <row r="148" spans="1:65" s="270" customFormat="1" ht="19.5" x14ac:dyDescent="0.2">
      <c r="A148" s="143"/>
      <c r="B148" s="144"/>
      <c r="C148" s="143"/>
      <c r="D148" s="349" t="s">
        <v>151</v>
      </c>
      <c r="E148" s="143"/>
      <c r="F148" s="350" t="s">
        <v>169</v>
      </c>
      <c r="G148" s="143"/>
      <c r="H148" s="143"/>
      <c r="I148" s="260"/>
      <c r="J148" s="143"/>
      <c r="K148" s="143"/>
      <c r="L148" s="144"/>
      <c r="M148" s="351"/>
      <c r="N148" s="352"/>
      <c r="O148" s="145"/>
      <c r="P148" s="145"/>
      <c r="Q148" s="145"/>
      <c r="R148" s="145"/>
      <c r="S148" s="145"/>
      <c r="T148" s="353"/>
      <c r="U148" s="143"/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3"/>
      <c r="AT148" s="132" t="s">
        <v>151</v>
      </c>
      <c r="AU148" s="132" t="s">
        <v>88</v>
      </c>
    </row>
    <row r="149" spans="1:65" s="354" customFormat="1" ht="11.25" x14ac:dyDescent="0.2">
      <c r="B149" s="355"/>
      <c r="D149" s="349" t="s">
        <v>153</v>
      </c>
      <c r="E149" s="356" t="s">
        <v>1</v>
      </c>
      <c r="F149" s="357" t="s">
        <v>154</v>
      </c>
      <c r="H149" s="356" t="s">
        <v>1</v>
      </c>
      <c r="I149" s="261"/>
      <c r="L149" s="355"/>
      <c r="M149" s="358"/>
      <c r="N149" s="359"/>
      <c r="O149" s="359"/>
      <c r="P149" s="359"/>
      <c r="Q149" s="359"/>
      <c r="R149" s="359"/>
      <c r="S149" s="359"/>
      <c r="T149" s="360"/>
      <c r="AT149" s="356" t="s">
        <v>153</v>
      </c>
      <c r="AU149" s="356" t="s">
        <v>88</v>
      </c>
      <c r="AV149" s="354" t="s">
        <v>86</v>
      </c>
      <c r="AW149" s="354" t="s">
        <v>34</v>
      </c>
      <c r="AX149" s="354" t="s">
        <v>79</v>
      </c>
      <c r="AY149" s="356" t="s">
        <v>142</v>
      </c>
    </row>
    <row r="150" spans="1:65" s="354" customFormat="1" ht="11.25" x14ac:dyDescent="0.2">
      <c r="B150" s="355"/>
      <c r="D150" s="349" t="s">
        <v>153</v>
      </c>
      <c r="E150" s="356" t="s">
        <v>1</v>
      </c>
      <c r="F150" s="357" t="s">
        <v>170</v>
      </c>
      <c r="H150" s="356" t="s">
        <v>1</v>
      </c>
      <c r="I150" s="261"/>
      <c r="L150" s="355"/>
      <c r="M150" s="358"/>
      <c r="N150" s="359"/>
      <c r="O150" s="359"/>
      <c r="P150" s="359"/>
      <c r="Q150" s="359"/>
      <c r="R150" s="359"/>
      <c r="S150" s="359"/>
      <c r="T150" s="360"/>
      <c r="AT150" s="356" t="s">
        <v>153</v>
      </c>
      <c r="AU150" s="356" t="s">
        <v>88</v>
      </c>
      <c r="AV150" s="354" t="s">
        <v>86</v>
      </c>
      <c r="AW150" s="354" t="s">
        <v>34</v>
      </c>
      <c r="AX150" s="354" t="s">
        <v>79</v>
      </c>
      <c r="AY150" s="356" t="s">
        <v>142</v>
      </c>
    </row>
    <row r="151" spans="1:65" s="361" customFormat="1" ht="11.25" x14ac:dyDescent="0.2">
      <c r="B151" s="362"/>
      <c r="D151" s="349" t="s">
        <v>153</v>
      </c>
      <c r="E151" s="363" t="s">
        <v>1</v>
      </c>
      <c r="F151" s="364" t="s">
        <v>171</v>
      </c>
      <c r="H151" s="365">
        <v>33.25</v>
      </c>
      <c r="I151" s="262"/>
      <c r="L151" s="362"/>
      <c r="M151" s="366"/>
      <c r="N151" s="367"/>
      <c r="O151" s="367"/>
      <c r="P151" s="367"/>
      <c r="Q151" s="367"/>
      <c r="R151" s="367"/>
      <c r="S151" s="367"/>
      <c r="T151" s="368"/>
      <c r="AT151" s="363" t="s">
        <v>153</v>
      </c>
      <c r="AU151" s="363" t="s">
        <v>88</v>
      </c>
      <c r="AV151" s="361" t="s">
        <v>88</v>
      </c>
      <c r="AW151" s="361" t="s">
        <v>34</v>
      </c>
      <c r="AX151" s="361" t="s">
        <v>86</v>
      </c>
      <c r="AY151" s="363" t="s">
        <v>142</v>
      </c>
    </row>
    <row r="152" spans="1:65" s="270" customFormat="1" ht="21.75" customHeight="1" x14ac:dyDescent="0.2">
      <c r="A152" s="143"/>
      <c r="B152" s="144"/>
      <c r="C152" s="338" t="s">
        <v>149</v>
      </c>
      <c r="D152" s="338" t="s">
        <v>144</v>
      </c>
      <c r="E152" s="339" t="s">
        <v>172</v>
      </c>
      <c r="F152" s="340" t="s">
        <v>173</v>
      </c>
      <c r="G152" s="341" t="s">
        <v>174</v>
      </c>
      <c r="H152" s="342">
        <v>20</v>
      </c>
      <c r="I152" s="85"/>
      <c r="J152" s="343">
        <f>ROUND(I152*H152,2)</f>
        <v>0</v>
      </c>
      <c r="K152" s="340" t="s">
        <v>148</v>
      </c>
      <c r="L152" s="144"/>
      <c r="M152" s="344" t="s">
        <v>1</v>
      </c>
      <c r="N152" s="345" t="s">
        <v>44</v>
      </c>
      <c r="O152" s="346">
        <v>0.2</v>
      </c>
      <c r="P152" s="346">
        <f>O152*H152</f>
        <v>4</v>
      </c>
      <c r="Q152" s="346">
        <v>0</v>
      </c>
      <c r="R152" s="346">
        <f>Q152*H152</f>
        <v>0</v>
      </c>
      <c r="S152" s="346">
        <v>0</v>
      </c>
      <c r="T152" s="347">
        <f>S152*H152</f>
        <v>0</v>
      </c>
      <c r="U152" s="143"/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3"/>
      <c r="AR152" s="348" t="s">
        <v>149</v>
      </c>
      <c r="AT152" s="348" t="s">
        <v>144</v>
      </c>
      <c r="AU152" s="348" t="s">
        <v>88</v>
      </c>
      <c r="AY152" s="132" t="s">
        <v>142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32" t="s">
        <v>86</v>
      </c>
      <c r="BK152" s="231">
        <f>ROUND(I152*H152,2)</f>
        <v>0</v>
      </c>
      <c r="BL152" s="132" t="s">
        <v>149</v>
      </c>
      <c r="BM152" s="348" t="s">
        <v>175</v>
      </c>
    </row>
    <row r="153" spans="1:65" s="270" customFormat="1" ht="19.5" x14ac:dyDescent="0.2">
      <c r="A153" s="143"/>
      <c r="B153" s="144"/>
      <c r="C153" s="143"/>
      <c r="D153" s="349" t="s">
        <v>151</v>
      </c>
      <c r="E153" s="143"/>
      <c r="F153" s="350" t="s">
        <v>176</v>
      </c>
      <c r="G153" s="143"/>
      <c r="H153" s="143"/>
      <c r="I153" s="260"/>
      <c r="J153" s="143"/>
      <c r="K153" s="143"/>
      <c r="L153" s="144"/>
      <c r="M153" s="351"/>
      <c r="N153" s="352"/>
      <c r="O153" s="145"/>
      <c r="P153" s="145"/>
      <c r="Q153" s="145"/>
      <c r="R153" s="145"/>
      <c r="S153" s="145"/>
      <c r="T153" s="353"/>
      <c r="U153" s="143"/>
      <c r="V153" s="143"/>
      <c r="W153" s="143"/>
      <c r="X153" s="143"/>
      <c r="Y153" s="143"/>
      <c r="Z153" s="143"/>
      <c r="AA153" s="143"/>
      <c r="AB153" s="143"/>
      <c r="AC153" s="143"/>
      <c r="AD153" s="143"/>
      <c r="AE153" s="143"/>
      <c r="AT153" s="132" t="s">
        <v>151</v>
      </c>
      <c r="AU153" s="132" t="s">
        <v>88</v>
      </c>
    </row>
    <row r="154" spans="1:65" s="361" customFormat="1" ht="11.25" x14ac:dyDescent="0.2">
      <c r="B154" s="362"/>
      <c r="D154" s="349" t="s">
        <v>153</v>
      </c>
      <c r="E154" s="363" t="s">
        <v>1</v>
      </c>
      <c r="F154" s="364" t="s">
        <v>177</v>
      </c>
      <c r="H154" s="365">
        <v>20</v>
      </c>
      <c r="I154" s="262"/>
      <c r="L154" s="362"/>
      <c r="M154" s="366"/>
      <c r="N154" s="367"/>
      <c r="O154" s="367"/>
      <c r="P154" s="367"/>
      <c r="Q154" s="367"/>
      <c r="R154" s="367"/>
      <c r="S154" s="367"/>
      <c r="T154" s="368"/>
      <c r="AT154" s="363" t="s">
        <v>153</v>
      </c>
      <c r="AU154" s="363" t="s">
        <v>88</v>
      </c>
      <c r="AV154" s="361" t="s">
        <v>88</v>
      </c>
      <c r="AW154" s="361" t="s">
        <v>34</v>
      </c>
      <c r="AX154" s="361" t="s">
        <v>86</v>
      </c>
      <c r="AY154" s="363" t="s">
        <v>142</v>
      </c>
    </row>
    <row r="155" spans="1:65" s="270" customFormat="1" ht="33" customHeight="1" x14ac:dyDescent="0.2">
      <c r="A155" s="143"/>
      <c r="B155" s="144"/>
      <c r="C155" s="338" t="s">
        <v>178</v>
      </c>
      <c r="D155" s="338" t="s">
        <v>144</v>
      </c>
      <c r="E155" s="339" t="s">
        <v>179</v>
      </c>
      <c r="F155" s="340" t="s">
        <v>180</v>
      </c>
      <c r="G155" s="341" t="s">
        <v>181</v>
      </c>
      <c r="H155" s="342">
        <v>47.759</v>
      </c>
      <c r="I155" s="85"/>
      <c r="J155" s="343">
        <f>ROUND(I155*H155,2)</f>
        <v>0</v>
      </c>
      <c r="K155" s="340" t="s">
        <v>148</v>
      </c>
      <c r="L155" s="144"/>
      <c r="M155" s="344" t="s">
        <v>1</v>
      </c>
      <c r="N155" s="345" t="s">
        <v>44</v>
      </c>
      <c r="O155" s="346">
        <v>0.189</v>
      </c>
      <c r="P155" s="346">
        <f>O155*H155</f>
        <v>9.0264509999999998</v>
      </c>
      <c r="Q155" s="346">
        <v>0</v>
      </c>
      <c r="R155" s="346">
        <f>Q155*H155</f>
        <v>0</v>
      </c>
      <c r="S155" s="346">
        <v>0</v>
      </c>
      <c r="T155" s="347">
        <f>S155*H155</f>
        <v>0</v>
      </c>
      <c r="U155" s="143"/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3"/>
      <c r="AR155" s="348" t="s">
        <v>149</v>
      </c>
      <c r="AT155" s="348" t="s">
        <v>144</v>
      </c>
      <c r="AU155" s="348" t="s">
        <v>88</v>
      </c>
      <c r="AY155" s="132" t="s">
        <v>142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32" t="s">
        <v>86</v>
      </c>
      <c r="BK155" s="231">
        <f>ROUND(I155*H155,2)</f>
        <v>0</v>
      </c>
      <c r="BL155" s="132" t="s">
        <v>149</v>
      </c>
      <c r="BM155" s="348" t="s">
        <v>182</v>
      </c>
    </row>
    <row r="156" spans="1:65" s="354" customFormat="1" ht="11.25" x14ac:dyDescent="0.2">
      <c r="B156" s="355"/>
      <c r="D156" s="349" t="s">
        <v>153</v>
      </c>
      <c r="E156" s="356" t="s">
        <v>1</v>
      </c>
      <c r="F156" s="357" t="s">
        <v>183</v>
      </c>
      <c r="H156" s="356" t="s">
        <v>1</v>
      </c>
      <c r="I156" s="261"/>
      <c r="L156" s="355"/>
      <c r="M156" s="358"/>
      <c r="N156" s="359"/>
      <c r="O156" s="359"/>
      <c r="P156" s="359"/>
      <c r="Q156" s="359"/>
      <c r="R156" s="359"/>
      <c r="S156" s="359"/>
      <c r="T156" s="360"/>
      <c r="AT156" s="356" t="s">
        <v>153</v>
      </c>
      <c r="AU156" s="356" t="s">
        <v>88</v>
      </c>
      <c r="AV156" s="354" t="s">
        <v>86</v>
      </c>
      <c r="AW156" s="354" t="s">
        <v>34</v>
      </c>
      <c r="AX156" s="354" t="s">
        <v>79</v>
      </c>
      <c r="AY156" s="356" t="s">
        <v>142</v>
      </c>
    </row>
    <row r="157" spans="1:65" s="354" customFormat="1" ht="11.25" x14ac:dyDescent="0.2">
      <c r="B157" s="355"/>
      <c r="D157" s="349" t="s">
        <v>153</v>
      </c>
      <c r="E157" s="356" t="s">
        <v>1</v>
      </c>
      <c r="F157" s="357" t="s">
        <v>184</v>
      </c>
      <c r="H157" s="356" t="s">
        <v>1</v>
      </c>
      <c r="I157" s="261"/>
      <c r="L157" s="355"/>
      <c r="M157" s="358"/>
      <c r="N157" s="359"/>
      <c r="O157" s="359"/>
      <c r="P157" s="359"/>
      <c r="Q157" s="359"/>
      <c r="R157" s="359"/>
      <c r="S157" s="359"/>
      <c r="T157" s="360"/>
      <c r="AT157" s="356" t="s">
        <v>153</v>
      </c>
      <c r="AU157" s="356" t="s">
        <v>88</v>
      </c>
      <c r="AV157" s="354" t="s">
        <v>86</v>
      </c>
      <c r="AW157" s="354" t="s">
        <v>34</v>
      </c>
      <c r="AX157" s="354" t="s">
        <v>79</v>
      </c>
      <c r="AY157" s="356" t="s">
        <v>142</v>
      </c>
    </row>
    <row r="158" spans="1:65" s="361" customFormat="1" ht="11.25" x14ac:dyDescent="0.2">
      <c r="B158" s="362"/>
      <c r="D158" s="349" t="s">
        <v>153</v>
      </c>
      <c r="E158" s="363" t="s">
        <v>1</v>
      </c>
      <c r="F158" s="364" t="s">
        <v>185</v>
      </c>
      <c r="H158" s="365">
        <v>46.06</v>
      </c>
      <c r="I158" s="262"/>
      <c r="L158" s="362"/>
      <c r="M158" s="366"/>
      <c r="N158" s="367"/>
      <c r="O158" s="367"/>
      <c r="P158" s="367"/>
      <c r="Q158" s="367"/>
      <c r="R158" s="367"/>
      <c r="S158" s="367"/>
      <c r="T158" s="368"/>
      <c r="AT158" s="363" t="s">
        <v>153</v>
      </c>
      <c r="AU158" s="363" t="s">
        <v>88</v>
      </c>
      <c r="AV158" s="361" t="s">
        <v>88</v>
      </c>
      <c r="AW158" s="361" t="s">
        <v>34</v>
      </c>
      <c r="AX158" s="361" t="s">
        <v>79</v>
      </c>
      <c r="AY158" s="363" t="s">
        <v>142</v>
      </c>
    </row>
    <row r="159" spans="1:65" s="361" customFormat="1" ht="11.25" x14ac:dyDescent="0.2">
      <c r="B159" s="362"/>
      <c r="D159" s="349" t="s">
        <v>153</v>
      </c>
      <c r="E159" s="363" t="s">
        <v>1</v>
      </c>
      <c r="F159" s="364" t="s">
        <v>186</v>
      </c>
      <c r="H159" s="365">
        <v>-4.3099999999999996</v>
      </c>
      <c r="I159" s="262"/>
      <c r="L159" s="362"/>
      <c r="M159" s="366"/>
      <c r="N159" s="367"/>
      <c r="O159" s="367"/>
      <c r="P159" s="367"/>
      <c r="Q159" s="367"/>
      <c r="R159" s="367"/>
      <c r="S159" s="367"/>
      <c r="T159" s="368"/>
      <c r="AT159" s="363" t="s">
        <v>153</v>
      </c>
      <c r="AU159" s="363" t="s">
        <v>88</v>
      </c>
      <c r="AV159" s="361" t="s">
        <v>88</v>
      </c>
      <c r="AW159" s="361" t="s">
        <v>34</v>
      </c>
      <c r="AX159" s="361" t="s">
        <v>79</v>
      </c>
      <c r="AY159" s="363" t="s">
        <v>142</v>
      </c>
    </row>
    <row r="160" spans="1:65" s="354" customFormat="1" ht="11.25" x14ac:dyDescent="0.2">
      <c r="B160" s="355"/>
      <c r="D160" s="349" t="s">
        <v>153</v>
      </c>
      <c r="E160" s="356" t="s">
        <v>1</v>
      </c>
      <c r="F160" s="357" t="s">
        <v>187</v>
      </c>
      <c r="H160" s="356" t="s">
        <v>1</v>
      </c>
      <c r="I160" s="261"/>
      <c r="L160" s="355"/>
      <c r="M160" s="358"/>
      <c r="N160" s="359"/>
      <c r="O160" s="359"/>
      <c r="P160" s="359"/>
      <c r="Q160" s="359"/>
      <c r="R160" s="359"/>
      <c r="S160" s="359"/>
      <c r="T160" s="360"/>
      <c r="AT160" s="356" t="s">
        <v>153</v>
      </c>
      <c r="AU160" s="356" t="s">
        <v>88</v>
      </c>
      <c r="AV160" s="354" t="s">
        <v>86</v>
      </c>
      <c r="AW160" s="354" t="s">
        <v>34</v>
      </c>
      <c r="AX160" s="354" t="s">
        <v>79</v>
      </c>
      <c r="AY160" s="356" t="s">
        <v>142</v>
      </c>
    </row>
    <row r="161" spans="1:65" s="361" customFormat="1" ht="11.25" x14ac:dyDescent="0.2">
      <c r="B161" s="362"/>
      <c r="D161" s="349" t="s">
        <v>153</v>
      </c>
      <c r="E161" s="363" t="s">
        <v>1</v>
      </c>
      <c r="F161" s="364" t="s">
        <v>188</v>
      </c>
      <c r="H161" s="365">
        <v>3.0630000000000002</v>
      </c>
      <c r="I161" s="262"/>
      <c r="L161" s="362"/>
      <c r="M161" s="366"/>
      <c r="N161" s="367"/>
      <c r="O161" s="367"/>
      <c r="P161" s="367"/>
      <c r="Q161" s="367"/>
      <c r="R161" s="367"/>
      <c r="S161" s="367"/>
      <c r="T161" s="368"/>
      <c r="AT161" s="363" t="s">
        <v>153</v>
      </c>
      <c r="AU161" s="363" t="s">
        <v>88</v>
      </c>
      <c r="AV161" s="361" t="s">
        <v>88</v>
      </c>
      <c r="AW161" s="361" t="s">
        <v>34</v>
      </c>
      <c r="AX161" s="361" t="s">
        <v>79</v>
      </c>
      <c r="AY161" s="363" t="s">
        <v>142</v>
      </c>
    </row>
    <row r="162" spans="1:65" s="377" customFormat="1" ht="11.25" x14ac:dyDescent="0.2">
      <c r="B162" s="378"/>
      <c r="D162" s="349" t="s">
        <v>153</v>
      </c>
      <c r="E162" s="379" t="s">
        <v>1</v>
      </c>
      <c r="F162" s="380" t="s">
        <v>189</v>
      </c>
      <c r="H162" s="381">
        <v>44.813000000000002</v>
      </c>
      <c r="I162" s="264"/>
      <c r="L162" s="378"/>
      <c r="M162" s="382"/>
      <c r="N162" s="383"/>
      <c r="O162" s="383"/>
      <c r="P162" s="383"/>
      <c r="Q162" s="383"/>
      <c r="R162" s="383"/>
      <c r="S162" s="383"/>
      <c r="T162" s="384"/>
      <c r="AT162" s="379" t="s">
        <v>153</v>
      </c>
      <c r="AU162" s="379" t="s">
        <v>88</v>
      </c>
      <c r="AV162" s="377" t="s">
        <v>165</v>
      </c>
      <c r="AW162" s="377" t="s">
        <v>34</v>
      </c>
      <c r="AX162" s="377" t="s">
        <v>79</v>
      </c>
      <c r="AY162" s="379" t="s">
        <v>142</v>
      </c>
    </row>
    <row r="163" spans="1:65" s="354" customFormat="1" ht="11.25" x14ac:dyDescent="0.2">
      <c r="B163" s="355"/>
      <c r="D163" s="349" t="s">
        <v>153</v>
      </c>
      <c r="E163" s="356" t="s">
        <v>1</v>
      </c>
      <c r="F163" s="357" t="s">
        <v>190</v>
      </c>
      <c r="H163" s="356" t="s">
        <v>1</v>
      </c>
      <c r="I163" s="261"/>
      <c r="L163" s="355"/>
      <c r="M163" s="358"/>
      <c r="N163" s="359"/>
      <c r="O163" s="359"/>
      <c r="P163" s="359"/>
      <c r="Q163" s="359"/>
      <c r="R163" s="359"/>
      <c r="S163" s="359"/>
      <c r="T163" s="360"/>
      <c r="AT163" s="356" t="s">
        <v>153</v>
      </c>
      <c r="AU163" s="356" t="s">
        <v>88</v>
      </c>
      <c r="AV163" s="354" t="s">
        <v>86</v>
      </c>
      <c r="AW163" s="354" t="s">
        <v>34</v>
      </c>
      <c r="AX163" s="354" t="s">
        <v>79</v>
      </c>
      <c r="AY163" s="356" t="s">
        <v>142</v>
      </c>
    </row>
    <row r="164" spans="1:65" s="361" customFormat="1" ht="11.25" x14ac:dyDescent="0.2">
      <c r="B164" s="362"/>
      <c r="D164" s="349" t="s">
        <v>153</v>
      </c>
      <c r="E164" s="363" t="s">
        <v>1</v>
      </c>
      <c r="F164" s="364" t="s">
        <v>191</v>
      </c>
      <c r="H164" s="365">
        <v>3.8879999999999999</v>
      </c>
      <c r="I164" s="262"/>
      <c r="L164" s="362"/>
      <c r="M164" s="366"/>
      <c r="N164" s="367"/>
      <c r="O164" s="367"/>
      <c r="P164" s="367"/>
      <c r="Q164" s="367"/>
      <c r="R164" s="367"/>
      <c r="S164" s="367"/>
      <c r="T164" s="368"/>
      <c r="AT164" s="363" t="s">
        <v>153</v>
      </c>
      <c r="AU164" s="363" t="s">
        <v>88</v>
      </c>
      <c r="AV164" s="361" t="s">
        <v>88</v>
      </c>
      <c r="AW164" s="361" t="s">
        <v>34</v>
      </c>
      <c r="AX164" s="361" t="s">
        <v>79</v>
      </c>
      <c r="AY164" s="363" t="s">
        <v>142</v>
      </c>
    </row>
    <row r="165" spans="1:65" s="361" customFormat="1" ht="11.25" x14ac:dyDescent="0.2">
      <c r="B165" s="362"/>
      <c r="D165" s="349" t="s">
        <v>153</v>
      </c>
      <c r="E165" s="363" t="s">
        <v>1</v>
      </c>
      <c r="F165" s="364" t="s">
        <v>192</v>
      </c>
      <c r="H165" s="365">
        <v>-0.94199999999999995</v>
      </c>
      <c r="I165" s="262"/>
      <c r="L165" s="362"/>
      <c r="M165" s="366"/>
      <c r="N165" s="367"/>
      <c r="O165" s="367"/>
      <c r="P165" s="367"/>
      <c r="Q165" s="367"/>
      <c r="R165" s="367"/>
      <c r="S165" s="367"/>
      <c r="T165" s="368"/>
      <c r="AT165" s="363" t="s">
        <v>153</v>
      </c>
      <c r="AU165" s="363" t="s">
        <v>88</v>
      </c>
      <c r="AV165" s="361" t="s">
        <v>88</v>
      </c>
      <c r="AW165" s="361" t="s">
        <v>34</v>
      </c>
      <c r="AX165" s="361" t="s">
        <v>79</v>
      </c>
      <c r="AY165" s="363" t="s">
        <v>142</v>
      </c>
    </row>
    <row r="166" spans="1:65" s="377" customFormat="1" ht="11.25" x14ac:dyDescent="0.2">
      <c r="B166" s="378"/>
      <c r="D166" s="349" t="s">
        <v>153</v>
      </c>
      <c r="E166" s="379" t="s">
        <v>1</v>
      </c>
      <c r="F166" s="380" t="s">
        <v>189</v>
      </c>
      <c r="H166" s="381">
        <v>2.9460000000000002</v>
      </c>
      <c r="I166" s="264"/>
      <c r="L166" s="378"/>
      <c r="M166" s="382"/>
      <c r="N166" s="383"/>
      <c r="O166" s="383"/>
      <c r="P166" s="383"/>
      <c r="Q166" s="383"/>
      <c r="R166" s="383"/>
      <c r="S166" s="383"/>
      <c r="T166" s="384"/>
      <c r="AT166" s="379" t="s">
        <v>153</v>
      </c>
      <c r="AU166" s="379" t="s">
        <v>88</v>
      </c>
      <c r="AV166" s="377" t="s">
        <v>165</v>
      </c>
      <c r="AW166" s="377" t="s">
        <v>34</v>
      </c>
      <c r="AX166" s="377" t="s">
        <v>79</v>
      </c>
      <c r="AY166" s="379" t="s">
        <v>142</v>
      </c>
    </row>
    <row r="167" spans="1:65" s="369" customFormat="1" ht="11.25" x14ac:dyDescent="0.2">
      <c r="B167" s="370"/>
      <c r="D167" s="349" t="s">
        <v>153</v>
      </c>
      <c r="E167" s="371" t="s">
        <v>1</v>
      </c>
      <c r="F167" s="372" t="s">
        <v>159</v>
      </c>
      <c r="H167" s="373">
        <v>47.759</v>
      </c>
      <c r="I167" s="263"/>
      <c r="L167" s="370"/>
      <c r="M167" s="374"/>
      <c r="N167" s="375"/>
      <c r="O167" s="375"/>
      <c r="P167" s="375"/>
      <c r="Q167" s="375"/>
      <c r="R167" s="375"/>
      <c r="S167" s="375"/>
      <c r="T167" s="376"/>
      <c r="AT167" s="371" t="s">
        <v>153</v>
      </c>
      <c r="AU167" s="371" t="s">
        <v>88</v>
      </c>
      <c r="AV167" s="369" t="s">
        <v>149</v>
      </c>
      <c r="AW167" s="369" t="s">
        <v>34</v>
      </c>
      <c r="AX167" s="369" t="s">
        <v>86</v>
      </c>
      <c r="AY167" s="371" t="s">
        <v>142</v>
      </c>
    </row>
    <row r="168" spans="1:65" s="270" customFormat="1" ht="44.25" customHeight="1" x14ac:dyDescent="0.2">
      <c r="A168" s="143"/>
      <c r="B168" s="144"/>
      <c r="C168" s="338" t="s">
        <v>193</v>
      </c>
      <c r="D168" s="338" t="s">
        <v>144</v>
      </c>
      <c r="E168" s="339" t="s">
        <v>194</v>
      </c>
      <c r="F168" s="340" t="s">
        <v>195</v>
      </c>
      <c r="G168" s="341" t="s">
        <v>181</v>
      </c>
      <c r="H168" s="342">
        <v>14.327999999999999</v>
      </c>
      <c r="I168" s="85"/>
      <c r="J168" s="343">
        <f>ROUND(I168*H168,2)</f>
        <v>0</v>
      </c>
      <c r="K168" s="340" t="s">
        <v>148</v>
      </c>
      <c r="L168" s="144"/>
      <c r="M168" s="344" t="s">
        <v>1</v>
      </c>
      <c r="N168" s="345" t="s">
        <v>44</v>
      </c>
      <c r="O168" s="346">
        <v>0.1</v>
      </c>
      <c r="P168" s="346">
        <f>O168*H168</f>
        <v>1.4328000000000001</v>
      </c>
      <c r="Q168" s="346">
        <v>0</v>
      </c>
      <c r="R168" s="346">
        <f>Q168*H168</f>
        <v>0</v>
      </c>
      <c r="S168" s="346">
        <v>0</v>
      </c>
      <c r="T168" s="347">
        <f>S168*H168</f>
        <v>0</v>
      </c>
      <c r="U168" s="143"/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3"/>
      <c r="AR168" s="348" t="s">
        <v>149</v>
      </c>
      <c r="AT168" s="348" t="s">
        <v>144</v>
      </c>
      <c r="AU168" s="348" t="s">
        <v>88</v>
      </c>
      <c r="AY168" s="132" t="s">
        <v>142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32" t="s">
        <v>86</v>
      </c>
      <c r="BK168" s="231">
        <f>ROUND(I168*H168,2)</f>
        <v>0</v>
      </c>
      <c r="BL168" s="132" t="s">
        <v>149</v>
      </c>
      <c r="BM168" s="348" t="s">
        <v>196</v>
      </c>
    </row>
    <row r="169" spans="1:65" s="270" customFormat="1" ht="19.5" x14ac:dyDescent="0.2">
      <c r="A169" s="143"/>
      <c r="B169" s="144"/>
      <c r="C169" s="143"/>
      <c r="D169" s="349" t="s">
        <v>151</v>
      </c>
      <c r="E169" s="143"/>
      <c r="F169" s="350" t="s">
        <v>197</v>
      </c>
      <c r="G169" s="143"/>
      <c r="H169" s="143"/>
      <c r="I169" s="260"/>
      <c r="J169" s="143"/>
      <c r="K169" s="143"/>
      <c r="L169" s="144"/>
      <c r="M169" s="351"/>
      <c r="N169" s="352"/>
      <c r="O169" s="145"/>
      <c r="P169" s="145"/>
      <c r="Q169" s="145"/>
      <c r="R169" s="145"/>
      <c r="S169" s="145"/>
      <c r="T169" s="353"/>
      <c r="U169" s="14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/>
      <c r="AT169" s="132" t="s">
        <v>151</v>
      </c>
      <c r="AU169" s="132" t="s">
        <v>88</v>
      </c>
    </row>
    <row r="170" spans="1:65" s="361" customFormat="1" ht="11.25" x14ac:dyDescent="0.2">
      <c r="B170" s="362"/>
      <c r="D170" s="349" t="s">
        <v>153</v>
      </c>
      <c r="F170" s="364" t="s">
        <v>198</v>
      </c>
      <c r="H170" s="365">
        <v>14.327999999999999</v>
      </c>
      <c r="I170" s="262"/>
      <c r="L170" s="362"/>
      <c r="M170" s="366"/>
      <c r="N170" s="367"/>
      <c r="O170" s="367"/>
      <c r="P170" s="367"/>
      <c r="Q170" s="367"/>
      <c r="R170" s="367"/>
      <c r="S170" s="367"/>
      <c r="T170" s="368"/>
      <c r="AT170" s="363" t="s">
        <v>153</v>
      </c>
      <c r="AU170" s="363" t="s">
        <v>88</v>
      </c>
      <c r="AV170" s="361" t="s">
        <v>88</v>
      </c>
      <c r="AW170" s="361" t="s">
        <v>3</v>
      </c>
      <c r="AX170" s="361" t="s">
        <v>86</v>
      </c>
      <c r="AY170" s="363" t="s">
        <v>142</v>
      </c>
    </row>
    <row r="171" spans="1:65" s="270" customFormat="1" ht="33" customHeight="1" x14ac:dyDescent="0.2">
      <c r="A171" s="143"/>
      <c r="B171" s="144"/>
      <c r="C171" s="338" t="s">
        <v>199</v>
      </c>
      <c r="D171" s="338" t="s">
        <v>144</v>
      </c>
      <c r="E171" s="339" t="s">
        <v>200</v>
      </c>
      <c r="F171" s="340" t="s">
        <v>201</v>
      </c>
      <c r="G171" s="341" t="s">
        <v>147</v>
      </c>
      <c r="H171" s="342">
        <v>40.25</v>
      </c>
      <c r="I171" s="85"/>
      <c r="J171" s="343">
        <f>ROUND(I171*H171,2)</f>
        <v>0</v>
      </c>
      <c r="K171" s="340" t="s">
        <v>148</v>
      </c>
      <c r="L171" s="144"/>
      <c r="M171" s="344" t="s">
        <v>1</v>
      </c>
      <c r="N171" s="345" t="s">
        <v>44</v>
      </c>
      <c r="O171" s="346">
        <v>0.109</v>
      </c>
      <c r="P171" s="346">
        <f>O171*H171</f>
        <v>4.3872499999999999</v>
      </c>
      <c r="Q171" s="346">
        <v>5.9000000000000003E-4</v>
      </c>
      <c r="R171" s="346">
        <f>Q171*H171</f>
        <v>2.3747500000000001E-2</v>
      </c>
      <c r="S171" s="346">
        <v>0</v>
      </c>
      <c r="T171" s="347">
        <f>S171*H171</f>
        <v>0</v>
      </c>
      <c r="U171" s="143"/>
      <c r="V171" s="143"/>
      <c r="W171" s="143"/>
      <c r="X171" s="143"/>
      <c r="Y171" s="143"/>
      <c r="Z171" s="143"/>
      <c r="AA171" s="143"/>
      <c r="AB171" s="143"/>
      <c r="AC171" s="143"/>
      <c r="AD171" s="143"/>
      <c r="AE171" s="143"/>
      <c r="AR171" s="348" t="s">
        <v>149</v>
      </c>
      <c r="AT171" s="348" t="s">
        <v>144</v>
      </c>
      <c r="AU171" s="348" t="s">
        <v>88</v>
      </c>
      <c r="AY171" s="132" t="s">
        <v>142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32" t="s">
        <v>86</v>
      </c>
      <c r="BK171" s="231">
        <f>ROUND(I171*H171,2)</f>
        <v>0</v>
      </c>
      <c r="BL171" s="132" t="s">
        <v>149</v>
      </c>
      <c r="BM171" s="348" t="s">
        <v>202</v>
      </c>
    </row>
    <row r="172" spans="1:65" s="354" customFormat="1" ht="11.25" x14ac:dyDescent="0.2">
      <c r="B172" s="355"/>
      <c r="D172" s="349" t="s">
        <v>153</v>
      </c>
      <c r="E172" s="356" t="s">
        <v>1</v>
      </c>
      <c r="F172" s="357" t="s">
        <v>203</v>
      </c>
      <c r="H172" s="356" t="s">
        <v>1</v>
      </c>
      <c r="I172" s="261"/>
      <c r="L172" s="355"/>
      <c r="M172" s="358"/>
      <c r="N172" s="359"/>
      <c r="O172" s="359"/>
      <c r="P172" s="359"/>
      <c r="Q172" s="359"/>
      <c r="R172" s="359"/>
      <c r="S172" s="359"/>
      <c r="T172" s="360"/>
      <c r="AT172" s="356" t="s">
        <v>153</v>
      </c>
      <c r="AU172" s="356" t="s">
        <v>88</v>
      </c>
      <c r="AV172" s="354" t="s">
        <v>86</v>
      </c>
      <c r="AW172" s="354" t="s">
        <v>34</v>
      </c>
      <c r="AX172" s="354" t="s">
        <v>79</v>
      </c>
      <c r="AY172" s="356" t="s">
        <v>142</v>
      </c>
    </row>
    <row r="173" spans="1:65" s="361" customFormat="1" ht="11.25" x14ac:dyDescent="0.2">
      <c r="B173" s="362"/>
      <c r="D173" s="349" t="s">
        <v>153</v>
      </c>
      <c r="E173" s="363" t="s">
        <v>1</v>
      </c>
      <c r="F173" s="364" t="s">
        <v>204</v>
      </c>
      <c r="H173" s="365">
        <v>40.25</v>
      </c>
      <c r="I173" s="262"/>
      <c r="L173" s="362"/>
      <c r="M173" s="366"/>
      <c r="N173" s="367"/>
      <c r="O173" s="367"/>
      <c r="P173" s="367"/>
      <c r="Q173" s="367"/>
      <c r="R173" s="367"/>
      <c r="S173" s="367"/>
      <c r="T173" s="368"/>
      <c r="AT173" s="363" t="s">
        <v>153</v>
      </c>
      <c r="AU173" s="363" t="s">
        <v>88</v>
      </c>
      <c r="AV173" s="361" t="s">
        <v>88</v>
      </c>
      <c r="AW173" s="361" t="s">
        <v>34</v>
      </c>
      <c r="AX173" s="361" t="s">
        <v>86</v>
      </c>
      <c r="AY173" s="363" t="s">
        <v>142</v>
      </c>
    </row>
    <row r="174" spans="1:65" s="270" customFormat="1" ht="33" customHeight="1" x14ac:dyDescent="0.2">
      <c r="A174" s="143"/>
      <c r="B174" s="144"/>
      <c r="C174" s="338" t="s">
        <v>205</v>
      </c>
      <c r="D174" s="338" t="s">
        <v>144</v>
      </c>
      <c r="E174" s="339" t="s">
        <v>206</v>
      </c>
      <c r="F174" s="340" t="s">
        <v>207</v>
      </c>
      <c r="G174" s="341" t="s">
        <v>147</v>
      </c>
      <c r="H174" s="342">
        <v>40.25</v>
      </c>
      <c r="I174" s="85"/>
      <c r="J174" s="343">
        <f>ROUND(I174*H174,2)</f>
        <v>0</v>
      </c>
      <c r="K174" s="340" t="s">
        <v>148</v>
      </c>
      <c r="L174" s="144"/>
      <c r="M174" s="344" t="s">
        <v>1</v>
      </c>
      <c r="N174" s="345" t="s">
        <v>44</v>
      </c>
      <c r="O174" s="346">
        <v>0.106</v>
      </c>
      <c r="P174" s="346">
        <f>O174*H174</f>
        <v>4.2664999999999997</v>
      </c>
      <c r="Q174" s="346">
        <v>0</v>
      </c>
      <c r="R174" s="346">
        <f>Q174*H174</f>
        <v>0</v>
      </c>
      <c r="S174" s="346">
        <v>0</v>
      </c>
      <c r="T174" s="347">
        <f>S174*H174</f>
        <v>0</v>
      </c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  <c r="AR174" s="348" t="s">
        <v>149</v>
      </c>
      <c r="AT174" s="348" t="s">
        <v>144</v>
      </c>
      <c r="AU174" s="348" t="s">
        <v>88</v>
      </c>
      <c r="AY174" s="132" t="s">
        <v>142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32" t="s">
        <v>86</v>
      </c>
      <c r="BK174" s="231">
        <f>ROUND(I174*H174,2)</f>
        <v>0</v>
      </c>
      <c r="BL174" s="132" t="s">
        <v>149</v>
      </c>
      <c r="BM174" s="348" t="s">
        <v>208</v>
      </c>
    </row>
    <row r="175" spans="1:65" s="270" customFormat="1" ht="44.25" customHeight="1" x14ac:dyDescent="0.2">
      <c r="A175" s="143"/>
      <c r="B175" s="144"/>
      <c r="C175" s="338" t="s">
        <v>209</v>
      </c>
      <c r="D175" s="338" t="s">
        <v>144</v>
      </c>
      <c r="E175" s="339" t="s">
        <v>210</v>
      </c>
      <c r="F175" s="340" t="s">
        <v>211</v>
      </c>
      <c r="G175" s="341" t="s">
        <v>181</v>
      </c>
      <c r="H175" s="342">
        <v>23.88</v>
      </c>
      <c r="I175" s="85"/>
      <c r="J175" s="343">
        <f>ROUND(I175*H175,2)</f>
        <v>0</v>
      </c>
      <c r="K175" s="340" t="s">
        <v>148</v>
      </c>
      <c r="L175" s="144"/>
      <c r="M175" s="344" t="s">
        <v>1</v>
      </c>
      <c r="N175" s="345" t="s">
        <v>44</v>
      </c>
      <c r="O175" s="346">
        <v>0.34499999999999997</v>
      </c>
      <c r="P175" s="346">
        <f>O175*H175</f>
        <v>8.2385999999999981</v>
      </c>
      <c r="Q175" s="346">
        <v>0</v>
      </c>
      <c r="R175" s="346">
        <f>Q175*H175</f>
        <v>0</v>
      </c>
      <c r="S175" s="346">
        <v>0</v>
      </c>
      <c r="T175" s="347">
        <f>S175*H175</f>
        <v>0</v>
      </c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R175" s="348" t="s">
        <v>149</v>
      </c>
      <c r="AT175" s="348" t="s">
        <v>144</v>
      </c>
      <c r="AU175" s="348" t="s">
        <v>88</v>
      </c>
      <c r="AY175" s="132" t="s">
        <v>142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32" t="s">
        <v>86</v>
      </c>
      <c r="BK175" s="231">
        <f>ROUND(I175*H175,2)</f>
        <v>0</v>
      </c>
      <c r="BL175" s="132" t="s">
        <v>149</v>
      </c>
      <c r="BM175" s="348" t="s">
        <v>212</v>
      </c>
    </row>
    <row r="176" spans="1:65" s="270" customFormat="1" ht="39" x14ac:dyDescent="0.2">
      <c r="A176" s="143"/>
      <c r="B176" s="144"/>
      <c r="C176" s="143"/>
      <c r="D176" s="349" t="s">
        <v>151</v>
      </c>
      <c r="E176" s="143"/>
      <c r="F176" s="350" t="s">
        <v>213</v>
      </c>
      <c r="G176" s="143"/>
      <c r="H176" s="143"/>
      <c r="I176" s="260"/>
      <c r="J176" s="143"/>
      <c r="K176" s="143"/>
      <c r="L176" s="144"/>
      <c r="M176" s="351"/>
      <c r="N176" s="352"/>
      <c r="O176" s="145"/>
      <c r="P176" s="145"/>
      <c r="Q176" s="145"/>
      <c r="R176" s="145"/>
      <c r="S176" s="145"/>
      <c r="T176" s="35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T176" s="132" t="s">
        <v>151</v>
      </c>
      <c r="AU176" s="132" t="s">
        <v>88</v>
      </c>
    </row>
    <row r="177" spans="1:65" s="354" customFormat="1" ht="11.25" x14ac:dyDescent="0.2">
      <c r="B177" s="355"/>
      <c r="D177" s="349" t="s">
        <v>153</v>
      </c>
      <c r="E177" s="356" t="s">
        <v>1</v>
      </c>
      <c r="F177" s="357" t="s">
        <v>214</v>
      </c>
      <c r="H177" s="356" t="s">
        <v>1</v>
      </c>
      <c r="I177" s="261"/>
      <c r="L177" s="355"/>
      <c r="M177" s="358"/>
      <c r="N177" s="359"/>
      <c r="O177" s="359"/>
      <c r="P177" s="359"/>
      <c r="Q177" s="359"/>
      <c r="R177" s="359"/>
      <c r="S177" s="359"/>
      <c r="T177" s="360"/>
      <c r="AT177" s="356" t="s">
        <v>153</v>
      </c>
      <c r="AU177" s="356" t="s">
        <v>88</v>
      </c>
      <c r="AV177" s="354" t="s">
        <v>86</v>
      </c>
      <c r="AW177" s="354" t="s">
        <v>34</v>
      </c>
      <c r="AX177" s="354" t="s">
        <v>79</v>
      </c>
      <c r="AY177" s="356" t="s">
        <v>142</v>
      </c>
    </row>
    <row r="178" spans="1:65" s="361" customFormat="1" ht="11.25" x14ac:dyDescent="0.2">
      <c r="B178" s="362"/>
      <c r="D178" s="349" t="s">
        <v>153</v>
      </c>
      <c r="E178" s="363" t="s">
        <v>1</v>
      </c>
      <c r="F178" s="364" t="s">
        <v>215</v>
      </c>
      <c r="H178" s="365">
        <v>23.88</v>
      </c>
      <c r="I178" s="262"/>
      <c r="L178" s="362"/>
      <c r="M178" s="366"/>
      <c r="N178" s="367"/>
      <c r="O178" s="367"/>
      <c r="P178" s="367"/>
      <c r="Q178" s="367"/>
      <c r="R178" s="367"/>
      <c r="S178" s="367"/>
      <c r="T178" s="368"/>
      <c r="AT178" s="363" t="s">
        <v>153</v>
      </c>
      <c r="AU178" s="363" t="s">
        <v>88</v>
      </c>
      <c r="AV178" s="361" t="s">
        <v>88</v>
      </c>
      <c r="AW178" s="361" t="s">
        <v>34</v>
      </c>
      <c r="AX178" s="361" t="s">
        <v>86</v>
      </c>
      <c r="AY178" s="363" t="s">
        <v>142</v>
      </c>
    </row>
    <row r="179" spans="1:65" s="270" customFormat="1" ht="16.5" customHeight="1" x14ac:dyDescent="0.2">
      <c r="A179" s="143"/>
      <c r="B179" s="144"/>
      <c r="C179" s="338" t="s">
        <v>216</v>
      </c>
      <c r="D179" s="338" t="s">
        <v>144</v>
      </c>
      <c r="E179" s="339" t="s">
        <v>217</v>
      </c>
      <c r="F179" s="340" t="s">
        <v>218</v>
      </c>
      <c r="G179" s="341" t="s">
        <v>181</v>
      </c>
      <c r="H179" s="342">
        <v>11.025</v>
      </c>
      <c r="I179" s="85"/>
      <c r="J179" s="343">
        <f>ROUND(I179*H179,2)</f>
        <v>0</v>
      </c>
      <c r="K179" s="340" t="s">
        <v>1</v>
      </c>
      <c r="L179" s="144"/>
      <c r="M179" s="344" t="s">
        <v>1</v>
      </c>
      <c r="N179" s="345" t="s">
        <v>44</v>
      </c>
      <c r="O179" s="346">
        <v>0.10100000000000001</v>
      </c>
      <c r="P179" s="346">
        <f>O179*H179</f>
        <v>1.1135250000000001</v>
      </c>
      <c r="Q179" s="346">
        <v>0</v>
      </c>
      <c r="R179" s="346">
        <f>Q179*H179</f>
        <v>0</v>
      </c>
      <c r="S179" s="346">
        <v>0</v>
      </c>
      <c r="T179" s="347">
        <f>S179*H179</f>
        <v>0</v>
      </c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/>
      <c r="AR179" s="348" t="s">
        <v>149</v>
      </c>
      <c r="AT179" s="348" t="s">
        <v>144</v>
      </c>
      <c r="AU179" s="348" t="s">
        <v>88</v>
      </c>
      <c r="AY179" s="132" t="s">
        <v>142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32" t="s">
        <v>86</v>
      </c>
      <c r="BK179" s="231">
        <f>ROUND(I179*H179,2)</f>
        <v>0</v>
      </c>
      <c r="BL179" s="132" t="s">
        <v>149</v>
      </c>
      <c r="BM179" s="348" t="s">
        <v>219</v>
      </c>
    </row>
    <row r="180" spans="1:65" s="354" customFormat="1" ht="11.25" x14ac:dyDescent="0.2">
      <c r="B180" s="355"/>
      <c r="D180" s="349" t="s">
        <v>153</v>
      </c>
      <c r="E180" s="356" t="s">
        <v>1</v>
      </c>
      <c r="F180" s="357" t="s">
        <v>220</v>
      </c>
      <c r="H180" s="356" t="s">
        <v>1</v>
      </c>
      <c r="I180" s="261"/>
      <c r="L180" s="355"/>
      <c r="M180" s="358"/>
      <c r="N180" s="359"/>
      <c r="O180" s="359"/>
      <c r="P180" s="359"/>
      <c r="Q180" s="359"/>
      <c r="R180" s="359"/>
      <c r="S180" s="359"/>
      <c r="T180" s="360"/>
      <c r="AT180" s="356" t="s">
        <v>153</v>
      </c>
      <c r="AU180" s="356" t="s">
        <v>88</v>
      </c>
      <c r="AV180" s="354" t="s">
        <v>86</v>
      </c>
      <c r="AW180" s="354" t="s">
        <v>34</v>
      </c>
      <c r="AX180" s="354" t="s">
        <v>79</v>
      </c>
      <c r="AY180" s="356" t="s">
        <v>142</v>
      </c>
    </row>
    <row r="181" spans="1:65" s="354" customFormat="1" ht="11.25" x14ac:dyDescent="0.2">
      <c r="B181" s="355"/>
      <c r="D181" s="349" t="s">
        <v>153</v>
      </c>
      <c r="E181" s="356" t="s">
        <v>1</v>
      </c>
      <c r="F181" s="357" t="s">
        <v>221</v>
      </c>
      <c r="H181" s="356" t="s">
        <v>1</v>
      </c>
      <c r="I181" s="261"/>
      <c r="L181" s="355"/>
      <c r="M181" s="358"/>
      <c r="N181" s="359"/>
      <c r="O181" s="359"/>
      <c r="P181" s="359"/>
      <c r="Q181" s="359"/>
      <c r="R181" s="359"/>
      <c r="S181" s="359"/>
      <c r="T181" s="360"/>
      <c r="AT181" s="356" t="s">
        <v>153</v>
      </c>
      <c r="AU181" s="356" t="s">
        <v>88</v>
      </c>
      <c r="AV181" s="354" t="s">
        <v>86</v>
      </c>
      <c r="AW181" s="354" t="s">
        <v>34</v>
      </c>
      <c r="AX181" s="354" t="s">
        <v>79</v>
      </c>
      <c r="AY181" s="356" t="s">
        <v>142</v>
      </c>
    </row>
    <row r="182" spans="1:65" s="354" customFormat="1" ht="11.25" x14ac:dyDescent="0.2">
      <c r="B182" s="355"/>
      <c r="D182" s="349" t="s">
        <v>153</v>
      </c>
      <c r="E182" s="356" t="s">
        <v>1</v>
      </c>
      <c r="F182" s="357" t="s">
        <v>222</v>
      </c>
      <c r="H182" s="356" t="s">
        <v>1</v>
      </c>
      <c r="I182" s="261"/>
      <c r="L182" s="355"/>
      <c r="M182" s="358"/>
      <c r="N182" s="359"/>
      <c r="O182" s="359"/>
      <c r="P182" s="359"/>
      <c r="Q182" s="359"/>
      <c r="R182" s="359"/>
      <c r="S182" s="359"/>
      <c r="T182" s="360"/>
      <c r="AT182" s="356" t="s">
        <v>153</v>
      </c>
      <c r="AU182" s="356" t="s">
        <v>88</v>
      </c>
      <c r="AV182" s="354" t="s">
        <v>86</v>
      </c>
      <c r="AW182" s="354" t="s">
        <v>34</v>
      </c>
      <c r="AX182" s="354" t="s">
        <v>79</v>
      </c>
      <c r="AY182" s="356" t="s">
        <v>142</v>
      </c>
    </row>
    <row r="183" spans="1:65" s="361" customFormat="1" ht="22.5" x14ac:dyDescent="0.2">
      <c r="B183" s="362"/>
      <c r="D183" s="349" t="s">
        <v>153</v>
      </c>
      <c r="E183" s="363" t="s">
        <v>1</v>
      </c>
      <c r="F183" s="364" t="s">
        <v>223</v>
      </c>
      <c r="H183" s="365">
        <v>11.025</v>
      </c>
      <c r="I183" s="262"/>
      <c r="L183" s="362"/>
      <c r="M183" s="366"/>
      <c r="N183" s="367"/>
      <c r="O183" s="367"/>
      <c r="P183" s="367"/>
      <c r="Q183" s="367"/>
      <c r="R183" s="367"/>
      <c r="S183" s="367"/>
      <c r="T183" s="368"/>
      <c r="AT183" s="363" t="s">
        <v>153</v>
      </c>
      <c r="AU183" s="363" t="s">
        <v>88</v>
      </c>
      <c r="AV183" s="361" t="s">
        <v>88</v>
      </c>
      <c r="AW183" s="361" t="s">
        <v>34</v>
      </c>
      <c r="AX183" s="361" t="s">
        <v>79</v>
      </c>
      <c r="AY183" s="363" t="s">
        <v>142</v>
      </c>
    </row>
    <row r="184" spans="1:65" s="369" customFormat="1" ht="11.25" x14ac:dyDescent="0.2">
      <c r="B184" s="370"/>
      <c r="D184" s="349" t="s">
        <v>153</v>
      </c>
      <c r="E184" s="371" t="s">
        <v>1</v>
      </c>
      <c r="F184" s="372" t="s">
        <v>159</v>
      </c>
      <c r="H184" s="373">
        <v>11.025</v>
      </c>
      <c r="I184" s="263"/>
      <c r="L184" s="370"/>
      <c r="M184" s="374"/>
      <c r="N184" s="375"/>
      <c r="O184" s="375"/>
      <c r="P184" s="375"/>
      <c r="Q184" s="375"/>
      <c r="R184" s="375"/>
      <c r="S184" s="375"/>
      <c r="T184" s="376"/>
      <c r="AT184" s="371" t="s">
        <v>153</v>
      </c>
      <c r="AU184" s="371" t="s">
        <v>88</v>
      </c>
      <c r="AV184" s="369" t="s">
        <v>149</v>
      </c>
      <c r="AW184" s="369" t="s">
        <v>34</v>
      </c>
      <c r="AX184" s="369" t="s">
        <v>86</v>
      </c>
      <c r="AY184" s="371" t="s">
        <v>142</v>
      </c>
    </row>
    <row r="185" spans="1:65" s="270" customFormat="1" ht="21.75" customHeight="1" x14ac:dyDescent="0.2">
      <c r="A185" s="143"/>
      <c r="B185" s="144"/>
      <c r="C185" s="338" t="s">
        <v>224</v>
      </c>
      <c r="D185" s="338" t="s">
        <v>144</v>
      </c>
      <c r="E185" s="339" t="s">
        <v>225</v>
      </c>
      <c r="F185" s="340" t="s">
        <v>226</v>
      </c>
      <c r="G185" s="341" t="s">
        <v>181</v>
      </c>
      <c r="H185" s="342">
        <v>47.759</v>
      </c>
      <c r="I185" s="85"/>
      <c r="J185" s="343">
        <f>ROUND(I185*H185,2)</f>
        <v>0</v>
      </c>
      <c r="K185" s="340" t="s">
        <v>1</v>
      </c>
      <c r="L185" s="144"/>
      <c r="M185" s="344" t="s">
        <v>1</v>
      </c>
      <c r="N185" s="345" t="s">
        <v>44</v>
      </c>
      <c r="O185" s="346">
        <v>8.3000000000000004E-2</v>
      </c>
      <c r="P185" s="346">
        <f>O185*H185</f>
        <v>3.9639970000000004</v>
      </c>
      <c r="Q185" s="346">
        <v>0</v>
      </c>
      <c r="R185" s="346">
        <f>Q185*H185</f>
        <v>0</v>
      </c>
      <c r="S185" s="346">
        <v>0</v>
      </c>
      <c r="T185" s="347">
        <f>S185*H185</f>
        <v>0</v>
      </c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/>
      <c r="AR185" s="348" t="s">
        <v>149</v>
      </c>
      <c r="AT185" s="348" t="s">
        <v>144</v>
      </c>
      <c r="AU185" s="348" t="s">
        <v>88</v>
      </c>
      <c r="AY185" s="132" t="s">
        <v>142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32" t="s">
        <v>86</v>
      </c>
      <c r="BK185" s="231">
        <f>ROUND(I185*H185,2)</f>
        <v>0</v>
      </c>
      <c r="BL185" s="132" t="s">
        <v>149</v>
      </c>
      <c r="BM185" s="348" t="s">
        <v>227</v>
      </c>
    </row>
    <row r="186" spans="1:65" s="354" customFormat="1" ht="11.25" x14ac:dyDescent="0.2">
      <c r="B186" s="355"/>
      <c r="D186" s="349" t="s">
        <v>153</v>
      </c>
      <c r="E186" s="356" t="s">
        <v>1</v>
      </c>
      <c r="F186" s="357" t="s">
        <v>228</v>
      </c>
      <c r="H186" s="356" t="s">
        <v>1</v>
      </c>
      <c r="I186" s="261"/>
      <c r="L186" s="355"/>
      <c r="M186" s="358"/>
      <c r="N186" s="359"/>
      <c r="O186" s="359"/>
      <c r="P186" s="359"/>
      <c r="Q186" s="359"/>
      <c r="R186" s="359"/>
      <c r="S186" s="359"/>
      <c r="T186" s="360"/>
      <c r="AT186" s="356" t="s">
        <v>153</v>
      </c>
      <c r="AU186" s="356" t="s">
        <v>88</v>
      </c>
      <c r="AV186" s="354" t="s">
        <v>86</v>
      </c>
      <c r="AW186" s="354" t="s">
        <v>34</v>
      </c>
      <c r="AX186" s="354" t="s">
        <v>79</v>
      </c>
      <c r="AY186" s="356" t="s">
        <v>142</v>
      </c>
    </row>
    <row r="187" spans="1:65" s="354" customFormat="1" ht="11.25" x14ac:dyDescent="0.2">
      <c r="B187" s="355"/>
      <c r="D187" s="349" t="s">
        <v>153</v>
      </c>
      <c r="E187" s="356" t="s">
        <v>1</v>
      </c>
      <c r="F187" s="357" t="s">
        <v>229</v>
      </c>
      <c r="H187" s="356" t="s">
        <v>1</v>
      </c>
      <c r="I187" s="261"/>
      <c r="L187" s="355"/>
      <c r="M187" s="358"/>
      <c r="N187" s="359"/>
      <c r="O187" s="359"/>
      <c r="P187" s="359"/>
      <c r="Q187" s="359"/>
      <c r="R187" s="359"/>
      <c r="S187" s="359"/>
      <c r="T187" s="360"/>
      <c r="AT187" s="356" t="s">
        <v>153</v>
      </c>
      <c r="AU187" s="356" t="s">
        <v>88</v>
      </c>
      <c r="AV187" s="354" t="s">
        <v>86</v>
      </c>
      <c r="AW187" s="354" t="s">
        <v>34</v>
      </c>
      <c r="AX187" s="354" t="s">
        <v>79</v>
      </c>
      <c r="AY187" s="356" t="s">
        <v>142</v>
      </c>
    </row>
    <row r="188" spans="1:65" s="354" customFormat="1" ht="11.25" x14ac:dyDescent="0.2">
      <c r="B188" s="355"/>
      <c r="D188" s="349" t="s">
        <v>153</v>
      </c>
      <c r="E188" s="356" t="s">
        <v>1</v>
      </c>
      <c r="F188" s="357" t="s">
        <v>230</v>
      </c>
      <c r="H188" s="356" t="s">
        <v>1</v>
      </c>
      <c r="I188" s="261"/>
      <c r="L188" s="355"/>
      <c r="M188" s="358"/>
      <c r="N188" s="359"/>
      <c r="O188" s="359"/>
      <c r="P188" s="359"/>
      <c r="Q188" s="359"/>
      <c r="R188" s="359"/>
      <c r="S188" s="359"/>
      <c r="T188" s="360"/>
      <c r="AT188" s="356" t="s">
        <v>153</v>
      </c>
      <c r="AU188" s="356" t="s">
        <v>88</v>
      </c>
      <c r="AV188" s="354" t="s">
        <v>86</v>
      </c>
      <c r="AW188" s="354" t="s">
        <v>34</v>
      </c>
      <c r="AX188" s="354" t="s">
        <v>79</v>
      </c>
      <c r="AY188" s="356" t="s">
        <v>142</v>
      </c>
    </row>
    <row r="189" spans="1:65" s="361" customFormat="1" ht="11.25" x14ac:dyDescent="0.2">
      <c r="B189" s="362"/>
      <c r="D189" s="349" t="s">
        <v>153</v>
      </c>
      <c r="E189" s="363" t="s">
        <v>1</v>
      </c>
      <c r="F189" s="364" t="s">
        <v>231</v>
      </c>
      <c r="H189" s="365">
        <v>47.759</v>
      </c>
      <c r="I189" s="262"/>
      <c r="L189" s="362"/>
      <c r="M189" s="366"/>
      <c r="N189" s="367"/>
      <c r="O189" s="367"/>
      <c r="P189" s="367"/>
      <c r="Q189" s="367"/>
      <c r="R189" s="367"/>
      <c r="S189" s="367"/>
      <c r="T189" s="368"/>
      <c r="AT189" s="363" t="s">
        <v>153</v>
      </c>
      <c r="AU189" s="363" t="s">
        <v>88</v>
      </c>
      <c r="AV189" s="361" t="s">
        <v>88</v>
      </c>
      <c r="AW189" s="361" t="s">
        <v>34</v>
      </c>
      <c r="AX189" s="361" t="s">
        <v>86</v>
      </c>
      <c r="AY189" s="363" t="s">
        <v>142</v>
      </c>
    </row>
    <row r="190" spans="1:65" s="270" customFormat="1" ht="33" customHeight="1" x14ac:dyDescent="0.2">
      <c r="A190" s="143"/>
      <c r="B190" s="144"/>
      <c r="C190" s="338" t="s">
        <v>232</v>
      </c>
      <c r="D190" s="338" t="s">
        <v>144</v>
      </c>
      <c r="E190" s="339" t="s">
        <v>233</v>
      </c>
      <c r="F190" s="340" t="s">
        <v>234</v>
      </c>
      <c r="G190" s="341" t="s">
        <v>181</v>
      </c>
      <c r="H190" s="342">
        <v>25.466000000000001</v>
      </c>
      <c r="I190" s="85"/>
      <c r="J190" s="343">
        <f>ROUND(I190*H190,2)</f>
        <v>0</v>
      </c>
      <c r="K190" s="340" t="s">
        <v>148</v>
      </c>
      <c r="L190" s="144"/>
      <c r="M190" s="344" t="s">
        <v>1</v>
      </c>
      <c r="N190" s="345" t="s">
        <v>44</v>
      </c>
      <c r="O190" s="346">
        <v>0.115</v>
      </c>
      <c r="P190" s="346">
        <f>O190*H190</f>
        <v>2.9285900000000002</v>
      </c>
      <c r="Q190" s="346">
        <v>0</v>
      </c>
      <c r="R190" s="346">
        <f>Q190*H190</f>
        <v>0</v>
      </c>
      <c r="S190" s="346">
        <v>0</v>
      </c>
      <c r="T190" s="347">
        <f>S190*H190</f>
        <v>0</v>
      </c>
      <c r="U190" s="143"/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3"/>
      <c r="AR190" s="348" t="s">
        <v>149</v>
      </c>
      <c r="AT190" s="348" t="s">
        <v>144</v>
      </c>
      <c r="AU190" s="348" t="s">
        <v>88</v>
      </c>
      <c r="AY190" s="132" t="s">
        <v>142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32" t="s">
        <v>86</v>
      </c>
      <c r="BK190" s="231">
        <f>ROUND(I190*H190,2)</f>
        <v>0</v>
      </c>
      <c r="BL190" s="132" t="s">
        <v>149</v>
      </c>
      <c r="BM190" s="348" t="s">
        <v>235</v>
      </c>
    </row>
    <row r="191" spans="1:65" s="354" customFormat="1" ht="11.25" x14ac:dyDescent="0.2">
      <c r="B191" s="355"/>
      <c r="D191" s="349" t="s">
        <v>153</v>
      </c>
      <c r="E191" s="356" t="s">
        <v>1</v>
      </c>
      <c r="F191" s="357" t="s">
        <v>236</v>
      </c>
      <c r="H191" s="356" t="s">
        <v>1</v>
      </c>
      <c r="I191" s="261"/>
      <c r="L191" s="355"/>
      <c r="M191" s="358"/>
      <c r="N191" s="359"/>
      <c r="O191" s="359"/>
      <c r="P191" s="359"/>
      <c r="Q191" s="359"/>
      <c r="R191" s="359"/>
      <c r="S191" s="359"/>
      <c r="T191" s="360"/>
      <c r="AT191" s="356" t="s">
        <v>153</v>
      </c>
      <c r="AU191" s="356" t="s">
        <v>88</v>
      </c>
      <c r="AV191" s="354" t="s">
        <v>86</v>
      </c>
      <c r="AW191" s="354" t="s">
        <v>34</v>
      </c>
      <c r="AX191" s="354" t="s">
        <v>79</v>
      </c>
      <c r="AY191" s="356" t="s">
        <v>142</v>
      </c>
    </row>
    <row r="192" spans="1:65" s="354" customFormat="1" ht="22.5" x14ac:dyDescent="0.2">
      <c r="B192" s="355"/>
      <c r="D192" s="349" t="s">
        <v>153</v>
      </c>
      <c r="E192" s="356" t="s">
        <v>1</v>
      </c>
      <c r="F192" s="357" t="s">
        <v>237</v>
      </c>
      <c r="H192" s="356" t="s">
        <v>1</v>
      </c>
      <c r="I192" s="261"/>
      <c r="L192" s="355"/>
      <c r="M192" s="358"/>
      <c r="N192" s="359"/>
      <c r="O192" s="359"/>
      <c r="P192" s="359"/>
      <c r="Q192" s="359"/>
      <c r="R192" s="359"/>
      <c r="S192" s="359"/>
      <c r="T192" s="360"/>
      <c r="AT192" s="356" t="s">
        <v>153</v>
      </c>
      <c r="AU192" s="356" t="s">
        <v>88</v>
      </c>
      <c r="AV192" s="354" t="s">
        <v>86</v>
      </c>
      <c r="AW192" s="354" t="s">
        <v>34</v>
      </c>
      <c r="AX192" s="354" t="s">
        <v>79</v>
      </c>
      <c r="AY192" s="356" t="s">
        <v>142</v>
      </c>
    </row>
    <row r="193" spans="1:65" s="361" customFormat="1" ht="11.25" x14ac:dyDescent="0.2">
      <c r="B193" s="362"/>
      <c r="D193" s="349" t="s">
        <v>153</v>
      </c>
      <c r="E193" s="363" t="s">
        <v>1</v>
      </c>
      <c r="F193" s="364" t="s">
        <v>238</v>
      </c>
      <c r="H193" s="365">
        <v>46.06</v>
      </c>
      <c r="I193" s="262"/>
      <c r="L193" s="362"/>
      <c r="M193" s="366"/>
      <c r="N193" s="367"/>
      <c r="O193" s="367"/>
      <c r="P193" s="367"/>
      <c r="Q193" s="367"/>
      <c r="R193" s="367"/>
      <c r="S193" s="367"/>
      <c r="T193" s="368"/>
      <c r="AT193" s="363" t="s">
        <v>153</v>
      </c>
      <c r="AU193" s="363" t="s">
        <v>88</v>
      </c>
      <c r="AV193" s="361" t="s">
        <v>88</v>
      </c>
      <c r="AW193" s="361" t="s">
        <v>34</v>
      </c>
      <c r="AX193" s="361" t="s">
        <v>79</v>
      </c>
      <c r="AY193" s="363" t="s">
        <v>142</v>
      </c>
    </row>
    <row r="194" spans="1:65" s="361" customFormat="1" ht="11.25" x14ac:dyDescent="0.2">
      <c r="B194" s="362"/>
      <c r="D194" s="349" t="s">
        <v>153</v>
      </c>
      <c r="E194" s="363" t="s">
        <v>1</v>
      </c>
      <c r="F194" s="364" t="s">
        <v>239</v>
      </c>
      <c r="H194" s="365">
        <v>-23.54</v>
      </c>
      <c r="I194" s="262"/>
      <c r="L194" s="362"/>
      <c r="M194" s="366"/>
      <c r="N194" s="367"/>
      <c r="O194" s="367"/>
      <c r="P194" s="367"/>
      <c r="Q194" s="367"/>
      <c r="R194" s="367"/>
      <c r="S194" s="367"/>
      <c r="T194" s="368"/>
      <c r="AT194" s="363" t="s">
        <v>153</v>
      </c>
      <c r="AU194" s="363" t="s">
        <v>88</v>
      </c>
      <c r="AV194" s="361" t="s">
        <v>88</v>
      </c>
      <c r="AW194" s="361" t="s">
        <v>34</v>
      </c>
      <c r="AX194" s="361" t="s">
        <v>79</v>
      </c>
      <c r="AY194" s="363" t="s">
        <v>142</v>
      </c>
    </row>
    <row r="195" spans="1:65" s="361" customFormat="1" ht="11.25" x14ac:dyDescent="0.2">
      <c r="B195" s="362"/>
      <c r="D195" s="349" t="s">
        <v>153</v>
      </c>
      <c r="E195" s="363" t="s">
        <v>1</v>
      </c>
      <c r="F195" s="364" t="s">
        <v>240</v>
      </c>
      <c r="H195" s="365">
        <v>2.9460000000000002</v>
      </c>
      <c r="I195" s="262"/>
      <c r="L195" s="362"/>
      <c r="M195" s="366"/>
      <c r="N195" s="367"/>
      <c r="O195" s="367"/>
      <c r="P195" s="367"/>
      <c r="Q195" s="367"/>
      <c r="R195" s="367"/>
      <c r="S195" s="367"/>
      <c r="T195" s="368"/>
      <c r="AT195" s="363" t="s">
        <v>153</v>
      </c>
      <c r="AU195" s="363" t="s">
        <v>88</v>
      </c>
      <c r="AV195" s="361" t="s">
        <v>88</v>
      </c>
      <c r="AW195" s="361" t="s">
        <v>34</v>
      </c>
      <c r="AX195" s="361" t="s">
        <v>79</v>
      </c>
      <c r="AY195" s="363" t="s">
        <v>142</v>
      </c>
    </row>
    <row r="196" spans="1:65" s="377" customFormat="1" ht="11.25" x14ac:dyDescent="0.2">
      <c r="B196" s="378"/>
      <c r="D196" s="349" t="s">
        <v>153</v>
      </c>
      <c r="E196" s="379" t="s">
        <v>1</v>
      </c>
      <c r="F196" s="380" t="s">
        <v>189</v>
      </c>
      <c r="H196" s="381">
        <v>25.466000000000001</v>
      </c>
      <c r="I196" s="264"/>
      <c r="L196" s="378"/>
      <c r="M196" s="382"/>
      <c r="N196" s="383"/>
      <c r="O196" s="383"/>
      <c r="P196" s="383"/>
      <c r="Q196" s="383"/>
      <c r="R196" s="383"/>
      <c r="S196" s="383"/>
      <c r="T196" s="384"/>
      <c r="AT196" s="379" t="s">
        <v>153</v>
      </c>
      <c r="AU196" s="379" t="s">
        <v>88</v>
      </c>
      <c r="AV196" s="377" t="s">
        <v>165</v>
      </c>
      <c r="AW196" s="377" t="s">
        <v>34</v>
      </c>
      <c r="AX196" s="377" t="s">
        <v>79</v>
      </c>
      <c r="AY196" s="379" t="s">
        <v>142</v>
      </c>
    </row>
    <row r="197" spans="1:65" s="369" customFormat="1" ht="11.25" x14ac:dyDescent="0.2">
      <c r="B197" s="370"/>
      <c r="D197" s="349" t="s">
        <v>153</v>
      </c>
      <c r="E197" s="371" t="s">
        <v>1</v>
      </c>
      <c r="F197" s="372" t="s">
        <v>159</v>
      </c>
      <c r="H197" s="373">
        <v>25.466000000000001</v>
      </c>
      <c r="I197" s="263"/>
      <c r="L197" s="370"/>
      <c r="M197" s="374"/>
      <c r="N197" s="375"/>
      <c r="O197" s="375"/>
      <c r="P197" s="375"/>
      <c r="Q197" s="375"/>
      <c r="R197" s="375"/>
      <c r="S197" s="375"/>
      <c r="T197" s="376"/>
      <c r="AT197" s="371" t="s">
        <v>153</v>
      </c>
      <c r="AU197" s="371" t="s">
        <v>88</v>
      </c>
      <c r="AV197" s="369" t="s">
        <v>149</v>
      </c>
      <c r="AW197" s="369" t="s">
        <v>34</v>
      </c>
      <c r="AX197" s="369" t="s">
        <v>86</v>
      </c>
      <c r="AY197" s="371" t="s">
        <v>142</v>
      </c>
    </row>
    <row r="198" spans="1:65" s="270" customFormat="1" ht="33" customHeight="1" x14ac:dyDescent="0.2">
      <c r="A198" s="143"/>
      <c r="B198" s="144"/>
      <c r="C198" s="385" t="s">
        <v>241</v>
      </c>
      <c r="D198" s="385" t="s">
        <v>242</v>
      </c>
      <c r="E198" s="386" t="s">
        <v>243</v>
      </c>
      <c r="F198" s="387" t="s">
        <v>244</v>
      </c>
      <c r="G198" s="388" t="s">
        <v>245</v>
      </c>
      <c r="H198" s="389">
        <v>50.932000000000002</v>
      </c>
      <c r="I198" s="86"/>
      <c r="J198" s="390">
        <f>ROUND(I198*H198,2)</f>
        <v>0</v>
      </c>
      <c r="K198" s="387" t="s">
        <v>1</v>
      </c>
      <c r="L198" s="391"/>
      <c r="M198" s="392" t="s">
        <v>1</v>
      </c>
      <c r="N198" s="393" t="s">
        <v>44</v>
      </c>
      <c r="O198" s="346">
        <v>0</v>
      </c>
      <c r="P198" s="346">
        <f>O198*H198</f>
        <v>0</v>
      </c>
      <c r="Q198" s="346">
        <v>0</v>
      </c>
      <c r="R198" s="346">
        <f>Q198*H198</f>
        <v>0</v>
      </c>
      <c r="S198" s="346">
        <v>0</v>
      </c>
      <c r="T198" s="347">
        <f>S198*H198</f>
        <v>0</v>
      </c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R198" s="348" t="s">
        <v>205</v>
      </c>
      <c r="AT198" s="348" t="s">
        <v>242</v>
      </c>
      <c r="AU198" s="348" t="s">
        <v>88</v>
      </c>
      <c r="AY198" s="132" t="s">
        <v>142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32" t="s">
        <v>86</v>
      </c>
      <c r="BK198" s="231">
        <f>ROUND(I198*H198,2)</f>
        <v>0</v>
      </c>
      <c r="BL198" s="132" t="s">
        <v>149</v>
      </c>
      <c r="BM198" s="348" t="s">
        <v>246</v>
      </c>
    </row>
    <row r="199" spans="1:65" s="270" customFormat="1" ht="19.5" x14ac:dyDescent="0.2">
      <c r="A199" s="143"/>
      <c r="B199" s="144"/>
      <c r="C199" s="143"/>
      <c r="D199" s="349" t="s">
        <v>151</v>
      </c>
      <c r="E199" s="143"/>
      <c r="F199" s="350" t="s">
        <v>247</v>
      </c>
      <c r="G199" s="143"/>
      <c r="H199" s="143"/>
      <c r="I199" s="260"/>
      <c r="J199" s="143"/>
      <c r="K199" s="143"/>
      <c r="L199" s="144"/>
      <c r="M199" s="351"/>
      <c r="N199" s="352"/>
      <c r="O199" s="145"/>
      <c r="P199" s="145"/>
      <c r="Q199" s="145"/>
      <c r="R199" s="145"/>
      <c r="S199" s="145"/>
      <c r="T199" s="353"/>
      <c r="U199" s="14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/>
      <c r="AT199" s="132" t="s">
        <v>151</v>
      </c>
      <c r="AU199" s="132" t="s">
        <v>88</v>
      </c>
    </row>
    <row r="200" spans="1:65" s="361" customFormat="1" ht="11.25" x14ac:dyDescent="0.2">
      <c r="B200" s="362"/>
      <c r="D200" s="349" t="s">
        <v>153</v>
      </c>
      <c r="E200" s="363" t="s">
        <v>1</v>
      </c>
      <c r="F200" s="364" t="s">
        <v>248</v>
      </c>
      <c r="H200" s="365">
        <v>50.932000000000002</v>
      </c>
      <c r="I200" s="262"/>
      <c r="L200" s="362"/>
      <c r="M200" s="366"/>
      <c r="N200" s="367"/>
      <c r="O200" s="367"/>
      <c r="P200" s="367"/>
      <c r="Q200" s="367"/>
      <c r="R200" s="367"/>
      <c r="S200" s="367"/>
      <c r="T200" s="368"/>
      <c r="AT200" s="363" t="s">
        <v>153</v>
      </c>
      <c r="AU200" s="363" t="s">
        <v>88</v>
      </c>
      <c r="AV200" s="361" t="s">
        <v>88</v>
      </c>
      <c r="AW200" s="361" t="s">
        <v>34</v>
      </c>
      <c r="AX200" s="361" t="s">
        <v>86</v>
      </c>
      <c r="AY200" s="363" t="s">
        <v>142</v>
      </c>
    </row>
    <row r="201" spans="1:65" s="270" customFormat="1" ht="55.5" customHeight="1" x14ac:dyDescent="0.2">
      <c r="A201" s="143"/>
      <c r="B201" s="144"/>
      <c r="C201" s="338" t="s">
        <v>249</v>
      </c>
      <c r="D201" s="338" t="s">
        <v>144</v>
      </c>
      <c r="E201" s="339" t="s">
        <v>250</v>
      </c>
      <c r="F201" s="340" t="s">
        <v>251</v>
      </c>
      <c r="G201" s="341" t="s">
        <v>181</v>
      </c>
      <c r="H201" s="342">
        <v>16.760000000000002</v>
      </c>
      <c r="I201" s="85"/>
      <c r="J201" s="343">
        <f>ROUND(I201*H201,2)</f>
        <v>0</v>
      </c>
      <c r="K201" s="340" t="s">
        <v>148</v>
      </c>
      <c r="L201" s="144"/>
      <c r="M201" s="344" t="s">
        <v>1</v>
      </c>
      <c r="N201" s="345" t="s">
        <v>44</v>
      </c>
      <c r="O201" s="346">
        <v>0.28599999999999998</v>
      </c>
      <c r="P201" s="346">
        <f>O201*H201</f>
        <v>4.7933599999999998</v>
      </c>
      <c r="Q201" s="346">
        <v>0</v>
      </c>
      <c r="R201" s="346">
        <f>Q201*H201</f>
        <v>0</v>
      </c>
      <c r="S201" s="346">
        <v>0</v>
      </c>
      <c r="T201" s="347">
        <f>S201*H201</f>
        <v>0</v>
      </c>
      <c r="U201" s="143"/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3"/>
      <c r="AR201" s="348" t="s">
        <v>149</v>
      </c>
      <c r="AT201" s="348" t="s">
        <v>144</v>
      </c>
      <c r="AU201" s="348" t="s">
        <v>88</v>
      </c>
      <c r="AY201" s="132" t="s">
        <v>142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32" t="s">
        <v>86</v>
      </c>
      <c r="BK201" s="231">
        <f>ROUND(I201*H201,2)</f>
        <v>0</v>
      </c>
      <c r="BL201" s="132" t="s">
        <v>149</v>
      </c>
      <c r="BM201" s="348" t="s">
        <v>252</v>
      </c>
    </row>
    <row r="202" spans="1:65" s="354" customFormat="1" ht="11.25" x14ac:dyDescent="0.2">
      <c r="B202" s="355"/>
      <c r="D202" s="349" t="s">
        <v>153</v>
      </c>
      <c r="E202" s="356" t="s">
        <v>1</v>
      </c>
      <c r="F202" s="357" t="s">
        <v>253</v>
      </c>
      <c r="H202" s="356" t="s">
        <v>1</v>
      </c>
      <c r="I202" s="261"/>
      <c r="L202" s="355"/>
      <c r="M202" s="358"/>
      <c r="N202" s="359"/>
      <c r="O202" s="359"/>
      <c r="P202" s="359"/>
      <c r="Q202" s="359"/>
      <c r="R202" s="359"/>
      <c r="S202" s="359"/>
      <c r="T202" s="360"/>
      <c r="AT202" s="356" t="s">
        <v>153</v>
      </c>
      <c r="AU202" s="356" t="s">
        <v>88</v>
      </c>
      <c r="AV202" s="354" t="s">
        <v>86</v>
      </c>
      <c r="AW202" s="354" t="s">
        <v>34</v>
      </c>
      <c r="AX202" s="354" t="s">
        <v>79</v>
      </c>
      <c r="AY202" s="356" t="s">
        <v>142</v>
      </c>
    </row>
    <row r="203" spans="1:65" s="354" customFormat="1" ht="11.25" x14ac:dyDescent="0.2">
      <c r="B203" s="355"/>
      <c r="D203" s="349" t="s">
        <v>153</v>
      </c>
      <c r="E203" s="356" t="s">
        <v>1</v>
      </c>
      <c r="F203" s="357" t="s">
        <v>203</v>
      </c>
      <c r="H203" s="356" t="s">
        <v>1</v>
      </c>
      <c r="I203" s="261"/>
      <c r="L203" s="355"/>
      <c r="M203" s="358"/>
      <c r="N203" s="359"/>
      <c r="O203" s="359"/>
      <c r="P203" s="359"/>
      <c r="Q203" s="359"/>
      <c r="R203" s="359"/>
      <c r="S203" s="359"/>
      <c r="T203" s="360"/>
      <c r="AT203" s="356" t="s">
        <v>153</v>
      </c>
      <c r="AU203" s="356" t="s">
        <v>88</v>
      </c>
      <c r="AV203" s="354" t="s">
        <v>86</v>
      </c>
      <c r="AW203" s="354" t="s">
        <v>34</v>
      </c>
      <c r="AX203" s="354" t="s">
        <v>79</v>
      </c>
      <c r="AY203" s="356" t="s">
        <v>142</v>
      </c>
    </row>
    <row r="204" spans="1:65" s="361" customFormat="1" ht="11.25" x14ac:dyDescent="0.2">
      <c r="B204" s="362"/>
      <c r="D204" s="349" t="s">
        <v>153</v>
      </c>
      <c r="E204" s="363" t="s">
        <v>1</v>
      </c>
      <c r="F204" s="364" t="s">
        <v>254</v>
      </c>
      <c r="H204" s="365">
        <v>21.07</v>
      </c>
      <c r="I204" s="262"/>
      <c r="L204" s="362"/>
      <c r="M204" s="366"/>
      <c r="N204" s="367"/>
      <c r="O204" s="367"/>
      <c r="P204" s="367"/>
      <c r="Q204" s="367"/>
      <c r="R204" s="367"/>
      <c r="S204" s="367"/>
      <c r="T204" s="368"/>
      <c r="AT204" s="363" t="s">
        <v>153</v>
      </c>
      <c r="AU204" s="363" t="s">
        <v>88</v>
      </c>
      <c r="AV204" s="361" t="s">
        <v>88</v>
      </c>
      <c r="AW204" s="361" t="s">
        <v>34</v>
      </c>
      <c r="AX204" s="361" t="s">
        <v>79</v>
      </c>
      <c r="AY204" s="363" t="s">
        <v>142</v>
      </c>
    </row>
    <row r="205" spans="1:65" s="361" customFormat="1" ht="11.25" x14ac:dyDescent="0.2">
      <c r="B205" s="362"/>
      <c r="D205" s="349" t="s">
        <v>153</v>
      </c>
      <c r="E205" s="363" t="s">
        <v>1</v>
      </c>
      <c r="F205" s="364" t="s">
        <v>255</v>
      </c>
      <c r="H205" s="365">
        <v>-4.3099999999999996</v>
      </c>
      <c r="I205" s="262"/>
      <c r="L205" s="362"/>
      <c r="M205" s="366"/>
      <c r="N205" s="367"/>
      <c r="O205" s="367"/>
      <c r="P205" s="367"/>
      <c r="Q205" s="367"/>
      <c r="R205" s="367"/>
      <c r="S205" s="367"/>
      <c r="T205" s="368"/>
      <c r="AT205" s="363" t="s">
        <v>153</v>
      </c>
      <c r="AU205" s="363" t="s">
        <v>88</v>
      </c>
      <c r="AV205" s="361" t="s">
        <v>88</v>
      </c>
      <c r="AW205" s="361" t="s">
        <v>34</v>
      </c>
      <c r="AX205" s="361" t="s">
        <v>79</v>
      </c>
      <c r="AY205" s="363" t="s">
        <v>142</v>
      </c>
    </row>
    <row r="206" spans="1:65" s="369" customFormat="1" ht="11.25" x14ac:dyDescent="0.2">
      <c r="B206" s="370"/>
      <c r="D206" s="349" t="s">
        <v>153</v>
      </c>
      <c r="E206" s="371" t="s">
        <v>1</v>
      </c>
      <c r="F206" s="372" t="s">
        <v>159</v>
      </c>
      <c r="H206" s="373">
        <v>16.760000000000002</v>
      </c>
      <c r="I206" s="263"/>
      <c r="L206" s="370"/>
      <c r="M206" s="374"/>
      <c r="N206" s="375"/>
      <c r="O206" s="375"/>
      <c r="P206" s="375"/>
      <c r="Q206" s="375"/>
      <c r="R206" s="375"/>
      <c r="S206" s="375"/>
      <c r="T206" s="376"/>
      <c r="AT206" s="371" t="s">
        <v>153</v>
      </c>
      <c r="AU206" s="371" t="s">
        <v>88</v>
      </c>
      <c r="AV206" s="369" t="s">
        <v>149</v>
      </c>
      <c r="AW206" s="369" t="s">
        <v>34</v>
      </c>
      <c r="AX206" s="369" t="s">
        <v>86</v>
      </c>
      <c r="AY206" s="371" t="s">
        <v>142</v>
      </c>
    </row>
    <row r="207" spans="1:65" s="270" customFormat="1" ht="16.5" customHeight="1" x14ac:dyDescent="0.2">
      <c r="A207" s="143"/>
      <c r="B207" s="144"/>
      <c r="C207" s="385" t="s">
        <v>8</v>
      </c>
      <c r="D207" s="385" t="s">
        <v>242</v>
      </c>
      <c r="E207" s="386" t="s">
        <v>256</v>
      </c>
      <c r="F207" s="387" t="s">
        <v>257</v>
      </c>
      <c r="G207" s="388" t="s">
        <v>245</v>
      </c>
      <c r="H207" s="389">
        <v>33.520000000000003</v>
      </c>
      <c r="I207" s="86"/>
      <c r="J207" s="390">
        <f>ROUND(I207*H207,2)</f>
        <v>0</v>
      </c>
      <c r="K207" s="387" t="s">
        <v>148</v>
      </c>
      <c r="L207" s="391"/>
      <c r="M207" s="392" t="s">
        <v>1</v>
      </c>
      <c r="N207" s="393" t="s">
        <v>44</v>
      </c>
      <c r="O207" s="346">
        <v>0</v>
      </c>
      <c r="P207" s="346">
        <f>O207*H207</f>
        <v>0</v>
      </c>
      <c r="Q207" s="346">
        <v>0</v>
      </c>
      <c r="R207" s="346">
        <f>Q207*H207</f>
        <v>0</v>
      </c>
      <c r="S207" s="346">
        <v>0</v>
      </c>
      <c r="T207" s="347">
        <f>S207*H207</f>
        <v>0</v>
      </c>
      <c r="U207" s="143"/>
      <c r="V207" s="143"/>
      <c r="W207" s="143"/>
      <c r="X207" s="143"/>
      <c r="Y207" s="143"/>
      <c r="Z207" s="143"/>
      <c r="AA207" s="143"/>
      <c r="AB207" s="143"/>
      <c r="AC207" s="143"/>
      <c r="AD207" s="143"/>
      <c r="AE207" s="143"/>
      <c r="AR207" s="348" t="s">
        <v>205</v>
      </c>
      <c r="AT207" s="348" t="s">
        <v>242</v>
      </c>
      <c r="AU207" s="348" t="s">
        <v>88</v>
      </c>
      <c r="AY207" s="132" t="s">
        <v>142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32" t="s">
        <v>86</v>
      </c>
      <c r="BK207" s="231">
        <f>ROUND(I207*H207,2)</f>
        <v>0</v>
      </c>
      <c r="BL207" s="132" t="s">
        <v>149</v>
      </c>
      <c r="BM207" s="348" t="s">
        <v>258</v>
      </c>
    </row>
    <row r="208" spans="1:65" s="270" customFormat="1" ht="19.5" x14ac:dyDescent="0.2">
      <c r="A208" s="143"/>
      <c r="B208" s="144"/>
      <c r="C208" s="143"/>
      <c r="D208" s="349" t="s">
        <v>151</v>
      </c>
      <c r="E208" s="143"/>
      <c r="F208" s="350" t="s">
        <v>247</v>
      </c>
      <c r="G208" s="143"/>
      <c r="H208" s="143"/>
      <c r="I208" s="260"/>
      <c r="J208" s="143"/>
      <c r="K208" s="143"/>
      <c r="L208" s="144"/>
      <c r="M208" s="351"/>
      <c r="N208" s="352"/>
      <c r="O208" s="145"/>
      <c r="P208" s="145"/>
      <c r="Q208" s="145"/>
      <c r="R208" s="145"/>
      <c r="S208" s="145"/>
      <c r="T208" s="353"/>
      <c r="U208" s="14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3"/>
      <c r="AT208" s="132" t="s">
        <v>151</v>
      </c>
      <c r="AU208" s="132" t="s">
        <v>88</v>
      </c>
    </row>
    <row r="209" spans="1:65" s="361" customFormat="1" ht="11.25" x14ac:dyDescent="0.2">
      <c r="B209" s="362"/>
      <c r="D209" s="349" t="s">
        <v>153</v>
      </c>
      <c r="F209" s="364" t="s">
        <v>259</v>
      </c>
      <c r="H209" s="365">
        <v>33.520000000000003</v>
      </c>
      <c r="I209" s="262"/>
      <c r="L209" s="362"/>
      <c r="M209" s="366"/>
      <c r="N209" s="367"/>
      <c r="O209" s="367"/>
      <c r="P209" s="367"/>
      <c r="Q209" s="367"/>
      <c r="R209" s="367"/>
      <c r="S209" s="367"/>
      <c r="T209" s="368"/>
      <c r="AT209" s="363" t="s">
        <v>153</v>
      </c>
      <c r="AU209" s="363" t="s">
        <v>88</v>
      </c>
      <c r="AV209" s="361" t="s">
        <v>88</v>
      </c>
      <c r="AW209" s="361" t="s">
        <v>3</v>
      </c>
      <c r="AX209" s="361" t="s">
        <v>86</v>
      </c>
      <c r="AY209" s="363" t="s">
        <v>142</v>
      </c>
    </row>
    <row r="210" spans="1:65" s="325" customFormat="1" ht="22.9" customHeight="1" x14ac:dyDescent="0.2">
      <c r="B210" s="326"/>
      <c r="D210" s="327" t="s">
        <v>78</v>
      </c>
      <c r="E210" s="336" t="s">
        <v>88</v>
      </c>
      <c r="F210" s="336" t="s">
        <v>260</v>
      </c>
      <c r="I210" s="259"/>
      <c r="J210" s="337">
        <f>BK210</f>
        <v>0</v>
      </c>
      <c r="L210" s="326"/>
      <c r="M210" s="330"/>
      <c r="N210" s="331"/>
      <c r="O210" s="331"/>
      <c r="P210" s="332">
        <f>SUM(P211:P216)</f>
        <v>3.8679600000000001</v>
      </c>
      <c r="Q210" s="331"/>
      <c r="R210" s="332">
        <f>SUM(R211:R216)</f>
        <v>1.2775E-2</v>
      </c>
      <c r="S210" s="331"/>
      <c r="T210" s="333">
        <f>SUM(T211:T216)</f>
        <v>0</v>
      </c>
      <c r="AR210" s="327" t="s">
        <v>86</v>
      </c>
      <c r="AT210" s="334" t="s">
        <v>78</v>
      </c>
      <c r="AU210" s="334" t="s">
        <v>86</v>
      </c>
      <c r="AY210" s="327" t="s">
        <v>142</v>
      </c>
      <c r="BK210" s="335">
        <f>SUM(BK211:BK216)</f>
        <v>0</v>
      </c>
    </row>
    <row r="211" spans="1:65" s="270" customFormat="1" ht="33" customHeight="1" x14ac:dyDescent="0.2">
      <c r="A211" s="143"/>
      <c r="B211" s="144"/>
      <c r="C211" s="338" t="s">
        <v>261</v>
      </c>
      <c r="D211" s="338" t="s">
        <v>144</v>
      </c>
      <c r="E211" s="339" t="s">
        <v>262</v>
      </c>
      <c r="F211" s="340" t="s">
        <v>263</v>
      </c>
      <c r="G211" s="341" t="s">
        <v>181</v>
      </c>
      <c r="H211" s="342">
        <v>3.0630000000000002</v>
      </c>
      <c r="I211" s="85"/>
      <c r="J211" s="343">
        <f>ROUND(I211*H211,2)</f>
        <v>0</v>
      </c>
      <c r="K211" s="340" t="s">
        <v>148</v>
      </c>
      <c r="L211" s="144"/>
      <c r="M211" s="344" t="s">
        <v>1</v>
      </c>
      <c r="N211" s="345" t="s">
        <v>44</v>
      </c>
      <c r="O211" s="346">
        <v>0.92</v>
      </c>
      <c r="P211" s="346">
        <f>O211*H211</f>
        <v>2.8179600000000002</v>
      </c>
      <c r="Q211" s="346">
        <v>0</v>
      </c>
      <c r="R211" s="346">
        <f>Q211*H211</f>
        <v>0</v>
      </c>
      <c r="S211" s="346">
        <v>0</v>
      </c>
      <c r="T211" s="347">
        <f>S211*H211</f>
        <v>0</v>
      </c>
      <c r="U211" s="14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3"/>
      <c r="AR211" s="348" t="s">
        <v>149</v>
      </c>
      <c r="AT211" s="348" t="s">
        <v>144</v>
      </c>
      <c r="AU211" s="348" t="s">
        <v>88</v>
      </c>
      <c r="AY211" s="132" t="s">
        <v>142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32" t="s">
        <v>86</v>
      </c>
      <c r="BK211" s="231">
        <f>ROUND(I211*H211,2)</f>
        <v>0</v>
      </c>
      <c r="BL211" s="132" t="s">
        <v>149</v>
      </c>
      <c r="BM211" s="348" t="s">
        <v>264</v>
      </c>
    </row>
    <row r="212" spans="1:65" s="354" customFormat="1" ht="11.25" x14ac:dyDescent="0.2">
      <c r="B212" s="355"/>
      <c r="D212" s="349" t="s">
        <v>153</v>
      </c>
      <c r="E212" s="356" t="s">
        <v>1</v>
      </c>
      <c r="F212" s="357" t="s">
        <v>236</v>
      </c>
      <c r="H212" s="356" t="s">
        <v>1</v>
      </c>
      <c r="I212" s="261"/>
      <c r="L212" s="355"/>
      <c r="M212" s="358"/>
      <c r="N212" s="359"/>
      <c r="O212" s="359"/>
      <c r="P212" s="359"/>
      <c r="Q212" s="359"/>
      <c r="R212" s="359"/>
      <c r="S212" s="359"/>
      <c r="T212" s="360"/>
      <c r="AT212" s="356" t="s">
        <v>153</v>
      </c>
      <c r="AU212" s="356" t="s">
        <v>88</v>
      </c>
      <c r="AV212" s="354" t="s">
        <v>86</v>
      </c>
      <c r="AW212" s="354" t="s">
        <v>34</v>
      </c>
      <c r="AX212" s="354" t="s">
        <v>79</v>
      </c>
      <c r="AY212" s="356" t="s">
        <v>142</v>
      </c>
    </row>
    <row r="213" spans="1:65" s="354" customFormat="1" ht="11.25" x14ac:dyDescent="0.2">
      <c r="B213" s="355"/>
      <c r="D213" s="349" t="s">
        <v>153</v>
      </c>
      <c r="E213" s="356" t="s">
        <v>1</v>
      </c>
      <c r="F213" s="357" t="s">
        <v>203</v>
      </c>
      <c r="H213" s="356" t="s">
        <v>1</v>
      </c>
      <c r="I213" s="261"/>
      <c r="L213" s="355"/>
      <c r="M213" s="358"/>
      <c r="N213" s="359"/>
      <c r="O213" s="359"/>
      <c r="P213" s="359"/>
      <c r="Q213" s="359"/>
      <c r="R213" s="359"/>
      <c r="S213" s="359"/>
      <c r="T213" s="360"/>
      <c r="AT213" s="356" t="s">
        <v>153</v>
      </c>
      <c r="AU213" s="356" t="s">
        <v>88</v>
      </c>
      <c r="AV213" s="354" t="s">
        <v>86</v>
      </c>
      <c r="AW213" s="354" t="s">
        <v>34</v>
      </c>
      <c r="AX213" s="354" t="s">
        <v>79</v>
      </c>
      <c r="AY213" s="356" t="s">
        <v>142</v>
      </c>
    </row>
    <row r="214" spans="1:65" s="361" customFormat="1" ht="11.25" x14ac:dyDescent="0.2">
      <c r="B214" s="362"/>
      <c r="D214" s="349" t="s">
        <v>153</v>
      </c>
      <c r="E214" s="363" t="s">
        <v>1</v>
      </c>
      <c r="F214" s="364" t="s">
        <v>188</v>
      </c>
      <c r="H214" s="365">
        <v>3.0630000000000002</v>
      </c>
      <c r="I214" s="262"/>
      <c r="L214" s="362"/>
      <c r="M214" s="366"/>
      <c r="N214" s="367"/>
      <c r="O214" s="367"/>
      <c r="P214" s="367"/>
      <c r="Q214" s="367"/>
      <c r="R214" s="367"/>
      <c r="S214" s="367"/>
      <c r="T214" s="368"/>
      <c r="AT214" s="363" t="s">
        <v>153</v>
      </c>
      <c r="AU214" s="363" t="s">
        <v>88</v>
      </c>
      <c r="AV214" s="361" t="s">
        <v>88</v>
      </c>
      <c r="AW214" s="361" t="s">
        <v>34</v>
      </c>
      <c r="AX214" s="361" t="s">
        <v>86</v>
      </c>
      <c r="AY214" s="363" t="s">
        <v>142</v>
      </c>
    </row>
    <row r="215" spans="1:65" s="270" customFormat="1" ht="21.75" customHeight="1" x14ac:dyDescent="0.2">
      <c r="A215" s="143"/>
      <c r="B215" s="144"/>
      <c r="C215" s="338" t="s">
        <v>265</v>
      </c>
      <c r="D215" s="338" t="s">
        <v>144</v>
      </c>
      <c r="E215" s="339" t="s">
        <v>266</v>
      </c>
      <c r="F215" s="340" t="s">
        <v>267</v>
      </c>
      <c r="G215" s="341" t="s">
        <v>268</v>
      </c>
      <c r="H215" s="342">
        <v>17.5</v>
      </c>
      <c r="I215" s="85"/>
      <c r="J215" s="343">
        <f>ROUND(I215*H215,2)</f>
        <v>0</v>
      </c>
      <c r="K215" s="340" t="s">
        <v>148</v>
      </c>
      <c r="L215" s="144"/>
      <c r="M215" s="344" t="s">
        <v>1</v>
      </c>
      <c r="N215" s="345" t="s">
        <v>44</v>
      </c>
      <c r="O215" s="346">
        <v>0.06</v>
      </c>
      <c r="P215" s="346">
        <f>O215*H215</f>
        <v>1.05</v>
      </c>
      <c r="Q215" s="346">
        <v>7.2999999999999996E-4</v>
      </c>
      <c r="R215" s="346">
        <f>Q215*H215</f>
        <v>1.2775E-2</v>
      </c>
      <c r="S215" s="346">
        <v>0</v>
      </c>
      <c r="T215" s="347">
        <f>S215*H215</f>
        <v>0</v>
      </c>
      <c r="U215" s="143"/>
      <c r="V215" s="143"/>
      <c r="W215" s="143"/>
      <c r="X215" s="143"/>
      <c r="Y215" s="143"/>
      <c r="Z215" s="143"/>
      <c r="AA215" s="143"/>
      <c r="AB215" s="143"/>
      <c r="AC215" s="143"/>
      <c r="AD215" s="143"/>
      <c r="AE215" s="143"/>
      <c r="AR215" s="348" t="s">
        <v>149</v>
      </c>
      <c r="AT215" s="348" t="s">
        <v>144</v>
      </c>
      <c r="AU215" s="348" t="s">
        <v>88</v>
      </c>
      <c r="AY215" s="132" t="s">
        <v>142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32" t="s">
        <v>86</v>
      </c>
      <c r="BK215" s="231">
        <f>ROUND(I215*H215,2)</f>
        <v>0</v>
      </c>
      <c r="BL215" s="132" t="s">
        <v>149</v>
      </c>
      <c r="BM215" s="348" t="s">
        <v>269</v>
      </c>
    </row>
    <row r="216" spans="1:65" s="361" customFormat="1" ht="11.25" x14ac:dyDescent="0.2">
      <c r="B216" s="362"/>
      <c r="D216" s="349" t="s">
        <v>153</v>
      </c>
      <c r="E216" s="363" t="s">
        <v>1</v>
      </c>
      <c r="F216" s="364" t="s">
        <v>270</v>
      </c>
      <c r="H216" s="365">
        <v>17.5</v>
      </c>
      <c r="I216" s="262"/>
      <c r="L216" s="362"/>
      <c r="M216" s="366"/>
      <c r="N216" s="367"/>
      <c r="O216" s="367"/>
      <c r="P216" s="367"/>
      <c r="Q216" s="367"/>
      <c r="R216" s="367"/>
      <c r="S216" s="367"/>
      <c r="T216" s="368"/>
      <c r="AT216" s="363" t="s">
        <v>153</v>
      </c>
      <c r="AU216" s="363" t="s">
        <v>88</v>
      </c>
      <c r="AV216" s="361" t="s">
        <v>88</v>
      </c>
      <c r="AW216" s="361" t="s">
        <v>34</v>
      </c>
      <c r="AX216" s="361" t="s">
        <v>86</v>
      </c>
      <c r="AY216" s="363" t="s">
        <v>142</v>
      </c>
    </row>
    <row r="217" spans="1:65" s="325" customFormat="1" ht="22.9" customHeight="1" x14ac:dyDescent="0.2">
      <c r="B217" s="326"/>
      <c r="D217" s="327" t="s">
        <v>78</v>
      </c>
      <c r="E217" s="336" t="s">
        <v>165</v>
      </c>
      <c r="F217" s="336" t="s">
        <v>271</v>
      </c>
      <c r="I217" s="259"/>
      <c r="J217" s="337">
        <f>BK217</f>
        <v>0</v>
      </c>
      <c r="L217" s="326"/>
      <c r="M217" s="330"/>
      <c r="N217" s="331"/>
      <c r="O217" s="331"/>
      <c r="P217" s="332">
        <f>SUM(P218:P230)</f>
        <v>29.202618000000001</v>
      </c>
      <c r="Q217" s="331"/>
      <c r="R217" s="332">
        <f>SUM(R218:R230)</f>
        <v>0</v>
      </c>
      <c r="S217" s="331"/>
      <c r="T217" s="333">
        <f>SUM(T218:T230)</f>
        <v>4.8795999999999999</v>
      </c>
      <c r="AR217" s="327" t="s">
        <v>86</v>
      </c>
      <c r="AT217" s="334" t="s">
        <v>78</v>
      </c>
      <c r="AU217" s="334" t="s">
        <v>86</v>
      </c>
      <c r="AY217" s="327" t="s">
        <v>142</v>
      </c>
      <c r="BK217" s="335">
        <f>SUM(BK218:BK230)</f>
        <v>0</v>
      </c>
    </row>
    <row r="218" spans="1:65" s="270" customFormat="1" ht="33" customHeight="1" x14ac:dyDescent="0.2">
      <c r="A218" s="143"/>
      <c r="B218" s="144"/>
      <c r="C218" s="338" t="s">
        <v>272</v>
      </c>
      <c r="D218" s="338" t="s">
        <v>144</v>
      </c>
      <c r="E218" s="339" t="s">
        <v>273</v>
      </c>
      <c r="F218" s="340" t="s">
        <v>274</v>
      </c>
      <c r="G218" s="341" t="s">
        <v>181</v>
      </c>
      <c r="H218" s="342">
        <v>2.218</v>
      </c>
      <c r="I218" s="85"/>
      <c r="J218" s="343">
        <f>ROUND(I218*H218,2)</f>
        <v>0</v>
      </c>
      <c r="K218" s="340" t="s">
        <v>148</v>
      </c>
      <c r="L218" s="144"/>
      <c r="M218" s="344" t="s">
        <v>1</v>
      </c>
      <c r="N218" s="345" t="s">
        <v>44</v>
      </c>
      <c r="O218" s="346">
        <v>7.8010000000000002</v>
      </c>
      <c r="P218" s="346">
        <f>O218*H218</f>
        <v>17.302617999999999</v>
      </c>
      <c r="Q218" s="346">
        <v>0</v>
      </c>
      <c r="R218" s="346">
        <f>Q218*H218</f>
        <v>0</v>
      </c>
      <c r="S218" s="346">
        <v>2.2000000000000002</v>
      </c>
      <c r="T218" s="347">
        <f>S218*H218</f>
        <v>4.8795999999999999</v>
      </c>
      <c r="U218" s="143"/>
      <c r="V218" s="143"/>
      <c r="W218" s="143"/>
      <c r="X218" s="143"/>
      <c r="Y218" s="143"/>
      <c r="Z218" s="143"/>
      <c r="AA218" s="143"/>
      <c r="AB218" s="143"/>
      <c r="AC218" s="143"/>
      <c r="AD218" s="143"/>
      <c r="AE218" s="143"/>
      <c r="AR218" s="348" t="s">
        <v>149</v>
      </c>
      <c r="AT218" s="348" t="s">
        <v>144</v>
      </c>
      <c r="AU218" s="348" t="s">
        <v>88</v>
      </c>
      <c r="AY218" s="132" t="s">
        <v>142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32" t="s">
        <v>86</v>
      </c>
      <c r="BK218" s="231">
        <f>ROUND(I218*H218,2)</f>
        <v>0</v>
      </c>
      <c r="BL218" s="132" t="s">
        <v>149</v>
      </c>
      <c r="BM218" s="348" t="s">
        <v>275</v>
      </c>
    </row>
    <row r="219" spans="1:65" s="270" customFormat="1" ht="19.5" x14ac:dyDescent="0.2">
      <c r="A219" s="143"/>
      <c r="B219" s="144"/>
      <c r="C219" s="143"/>
      <c r="D219" s="349" t="s">
        <v>151</v>
      </c>
      <c r="E219" s="143"/>
      <c r="F219" s="350" t="s">
        <v>276</v>
      </c>
      <c r="G219" s="143"/>
      <c r="H219" s="143"/>
      <c r="I219" s="260"/>
      <c r="J219" s="143"/>
      <c r="K219" s="143"/>
      <c r="L219" s="144"/>
      <c r="M219" s="351"/>
      <c r="N219" s="352"/>
      <c r="O219" s="145"/>
      <c r="P219" s="145"/>
      <c r="Q219" s="145"/>
      <c r="R219" s="145"/>
      <c r="S219" s="145"/>
      <c r="T219" s="353"/>
      <c r="U219" s="143"/>
      <c r="V219" s="143"/>
      <c r="W219" s="143"/>
      <c r="X219" s="143"/>
      <c r="Y219" s="143"/>
      <c r="Z219" s="143"/>
      <c r="AA219" s="143"/>
      <c r="AB219" s="143"/>
      <c r="AC219" s="143"/>
      <c r="AD219" s="143"/>
      <c r="AE219" s="143"/>
      <c r="AT219" s="132" t="s">
        <v>151</v>
      </c>
      <c r="AU219" s="132" t="s">
        <v>88</v>
      </c>
    </row>
    <row r="220" spans="1:65" s="354" customFormat="1" ht="11.25" x14ac:dyDescent="0.2">
      <c r="B220" s="355"/>
      <c r="D220" s="349" t="s">
        <v>153</v>
      </c>
      <c r="E220" s="356" t="s">
        <v>1</v>
      </c>
      <c r="F220" s="357" t="s">
        <v>277</v>
      </c>
      <c r="H220" s="356" t="s">
        <v>1</v>
      </c>
      <c r="I220" s="261"/>
      <c r="L220" s="355"/>
      <c r="M220" s="358"/>
      <c r="N220" s="359"/>
      <c r="O220" s="359"/>
      <c r="P220" s="359"/>
      <c r="Q220" s="359"/>
      <c r="R220" s="359"/>
      <c r="S220" s="359"/>
      <c r="T220" s="360"/>
      <c r="AT220" s="356" t="s">
        <v>153</v>
      </c>
      <c r="AU220" s="356" t="s">
        <v>88</v>
      </c>
      <c r="AV220" s="354" t="s">
        <v>86</v>
      </c>
      <c r="AW220" s="354" t="s">
        <v>34</v>
      </c>
      <c r="AX220" s="354" t="s">
        <v>79</v>
      </c>
      <c r="AY220" s="356" t="s">
        <v>142</v>
      </c>
    </row>
    <row r="221" spans="1:65" s="354" customFormat="1" ht="11.25" x14ac:dyDescent="0.2">
      <c r="B221" s="355"/>
      <c r="D221" s="349" t="s">
        <v>153</v>
      </c>
      <c r="E221" s="356" t="s">
        <v>1</v>
      </c>
      <c r="F221" s="357" t="s">
        <v>203</v>
      </c>
      <c r="H221" s="356" t="s">
        <v>1</v>
      </c>
      <c r="I221" s="261"/>
      <c r="L221" s="355"/>
      <c r="M221" s="358"/>
      <c r="N221" s="359"/>
      <c r="O221" s="359"/>
      <c r="P221" s="359"/>
      <c r="Q221" s="359"/>
      <c r="R221" s="359"/>
      <c r="S221" s="359"/>
      <c r="T221" s="360"/>
      <c r="AT221" s="356" t="s">
        <v>153</v>
      </c>
      <c r="AU221" s="356" t="s">
        <v>88</v>
      </c>
      <c r="AV221" s="354" t="s">
        <v>86</v>
      </c>
      <c r="AW221" s="354" t="s">
        <v>34</v>
      </c>
      <c r="AX221" s="354" t="s">
        <v>79</v>
      </c>
      <c r="AY221" s="356" t="s">
        <v>142</v>
      </c>
    </row>
    <row r="222" spans="1:65" s="361" customFormat="1" ht="11.25" x14ac:dyDescent="0.2">
      <c r="B222" s="362"/>
      <c r="D222" s="349" t="s">
        <v>153</v>
      </c>
      <c r="E222" s="363" t="s">
        <v>1</v>
      </c>
      <c r="F222" s="364" t="s">
        <v>278</v>
      </c>
      <c r="H222" s="365">
        <v>1.508</v>
      </c>
      <c r="I222" s="262"/>
      <c r="L222" s="362"/>
      <c r="M222" s="366"/>
      <c r="N222" s="367"/>
      <c r="O222" s="367"/>
      <c r="P222" s="367"/>
      <c r="Q222" s="367"/>
      <c r="R222" s="367"/>
      <c r="S222" s="367"/>
      <c r="T222" s="368"/>
      <c r="AT222" s="363" t="s">
        <v>153</v>
      </c>
      <c r="AU222" s="363" t="s">
        <v>88</v>
      </c>
      <c r="AV222" s="361" t="s">
        <v>88</v>
      </c>
      <c r="AW222" s="361" t="s">
        <v>34</v>
      </c>
      <c r="AX222" s="361" t="s">
        <v>79</v>
      </c>
      <c r="AY222" s="363" t="s">
        <v>142</v>
      </c>
    </row>
    <row r="223" spans="1:65" s="354" customFormat="1" ht="11.25" x14ac:dyDescent="0.2">
      <c r="B223" s="355"/>
      <c r="D223" s="349" t="s">
        <v>153</v>
      </c>
      <c r="E223" s="356" t="s">
        <v>1</v>
      </c>
      <c r="F223" s="357" t="s">
        <v>279</v>
      </c>
      <c r="H223" s="356" t="s">
        <v>1</v>
      </c>
      <c r="I223" s="261"/>
      <c r="L223" s="355"/>
      <c r="M223" s="358"/>
      <c r="N223" s="359"/>
      <c r="O223" s="359"/>
      <c r="P223" s="359"/>
      <c r="Q223" s="359"/>
      <c r="R223" s="359"/>
      <c r="S223" s="359"/>
      <c r="T223" s="360"/>
      <c r="AT223" s="356" t="s">
        <v>153</v>
      </c>
      <c r="AU223" s="356" t="s">
        <v>88</v>
      </c>
      <c r="AV223" s="354" t="s">
        <v>86</v>
      </c>
      <c r="AW223" s="354" t="s">
        <v>34</v>
      </c>
      <c r="AX223" s="354" t="s">
        <v>79</v>
      </c>
      <c r="AY223" s="356" t="s">
        <v>142</v>
      </c>
    </row>
    <row r="224" spans="1:65" s="354" customFormat="1" ht="11.25" x14ac:dyDescent="0.2">
      <c r="B224" s="355"/>
      <c r="D224" s="349" t="s">
        <v>153</v>
      </c>
      <c r="E224" s="356" t="s">
        <v>1</v>
      </c>
      <c r="F224" s="357" t="s">
        <v>280</v>
      </c>
      <c r="H224" s="356" t="s">
        <v>1</v>
      </c>
      <c r="I224" s="261"/>
      <c r="L224" s="355"/>
      <c r="M224" s="358"/>
      <c r="N224" s="359"/>
      <c r="O224" s="359"/>
      <c r="P224" s="359"/>
      <c r="Q224" s="359"/>
      <c r="R224" s="359"/>
      <c r="S224" s="359"/>
      <c r="T224" s="360"/>
      <c r="AT224" s="356" t="s">
        <v>153</v>
      </c>
      <c r="AU224" s="356" t="s">
        <v>88</v>
      </c>
      <c r="AV224" s="354" t="s">
        <v>86</v>
      </c>
      <c r="AW224" s="354" t="s">
        <v>34</v>
      </c>
      <c r="AX224" s="354" t="s">
        <v>79</v>
      </c>
      <c r="AY224" s="356" t="s">
        <v>142</v>
      </c>
    </row>
    <row r="225" spans="1:65" s="361" customFormat="1" ht="11.25" x14ac:dyDescent="0.2">
      <c r="B225" s="362"/>
      <c r="D225" s="349" t="s">
        <v>153</v>
      </c>
      <c r="E225" s="363" t="s">
        <v>1</v>
      </c>
      <c r="F225" s="364" t="s">
        <v>281</v>
      </c>
      <c r="H225" s="365">
        <v>0.58899999999999997</v>
      </c>
      <c r="I225" s="262"/>
      <c r="L225" s="362"/>
      <c r="M225" s="366"/>
      <c r="N225" s="367"/>
      <c r="O225" s="367"/>
      <c r="P225" s="367"/>
      <c r="Q225" s="367"/>
      <c r="R225" s="367"/>
      <c r="S225" s="367"/>
      <c r="T225" s="368"/>
      <c r="AT225" s="363" t="s">
        <v>153</v>
      </c>
      <c r="AU225" s="363" t="s">
        <v>88</v>
      </c>
      <c r="AV225" s="361" t="s">
        <v>88</v>
      </c>
      <c r="AW225" s="361" t="s">
        <v>34</v>
      </c>
      <c r="AX225" s="361" t="s">
        <v>79</v>
      </c>
      <c r="AY225" s="363" t="s">
        <v>142</v>
      </c>
    </row>
    <row r="226" spans="1:65" s="361" customFormat="1" ht="11.25" x14ac:dyDescent="0.2">
      <c r="B226" s="362"/>
      <c r="D226" s="349" t="s">
        <v>153</v>
      </c>
      <c r="E226" s="363" t="s">
        <v>1</v>
      </c>
      <c r="F226" s="364" t="s">
        <v>282</v>
      </c>
      <c r="H226" s="365">
        <v>-0.29499999999999998</v>
      </c>
      <c r="I226" s="262"/>
      <c r="L226" s="362"/>
      <c r="M226" s="366"/>
      <c r="N226" s="367"/>
      <c r="O226" s="367"/>
      <c r="P226" s="367"/>
      <c r="Q226" s="367"/>
      <c r="R226" s="367"/>
      <c r="S226" s="367"/>
      <c r="T226" s="368"/>
      <c r="AT226" s="363" t="s">
        <v>153</v>
      </c>
      <c r="AU226" s="363" t="s">
        <v>88</v>
      </c>
      <c r="AV226" s="361" t="s">
        <v>88</v>
      </c>
      <c r="AW226" s="361" t="s">
        <v>34</v>
      </c>
      <c r="AX226" s="361" t="s">
        <v>79</v>
      </c>
      <c r="AY226" s="363" t="s">
        <v>142</v>
      </c>
    </row>
    <row r="227" spans="1:65" s="354" customFormat="1" ht="11.25" x14ac:dyDescent="0.2">
      <c r="B227" s="355"/>
      <c r="D227" s="349" t="s">
        <v>153</v>
      </c>
      <c r="E227" s="356" t="s">
        <v>1</v>
      </c>
      <c r="F227" s="357" t="s">
        <v>283</v>
      </c>
      <c r="H227" s="356" t="s">
        <v>1</v>
      </c>
      <c r="I227" s="261"/>
      <c r="L227" s="355"/>
      <c r="M227" s="358"/>
      <c r="N227" s="359"/>
      <c r="O227" s="359"/>
      <c r="P227" s="359"/>
      <c r="Q227" s="359"/>
      <c r="R227" s="359"/>
      <c r="S227" s="359"/>
      <c r="T227" s="360"/>
      <c r="AT227" s="356" t="s">
        <v>153</v>
      </c>
      <c r="AU227" s="356" t="s">
        <v>88</v>
      </c>
      <c r="AV227" s="354" t="s">
        <v>86</v>
      </c>
      <c r="AW227" s="354" t="s">
        <v>34</v>
      </c>
      <c r="AX227" s="354" t="s">
        <v>79</v>
      </c>
      <c r="AY227" s="356" t="s">
        <v>142</v>
      </c>
    </row>
    <row r="228" spans="1:65" s="361" customFormat="1" ht="11.25" x14ac:dyDescent="0.2">
      <c r="B228" s="362"/>
      <c r="D228" s="349" t="s">
        <v>153</v>
      </c>
      <c r="E228" s="363" t="s">
        <v>1</v>
      </c>
      <c r="F228" s="364" t="s">
        <v>284</v>
      </c>
      <c r="H228" s="365">
        <v>0.41599999999999998</v>
      </c>
      <c r="I228" s="262"/>
      <c r="L228" s="362"/>
      <c r="M228" s="366"/>
      <c r="N228" s="367"/>
      <c r="O228" s="367"/>
      <c r="P228" s="367"/>
      <c r="Q228" s="367"/>
      <c r="R228" s="367"/>
      <c r="S228" s="367"/>
      <c r="T228" s="368"/>
      <c r="AT228" s="363" t="s">
        <v>153</v>
      </c>
      <c r="AU228" s="363" t="s">
        <v>88</v>
      </c>
      <c r="AV228" s="361" t="s">
        <v>88</v>
      </c>
      <c r="AW228" s="361" t="s">
        <v>34</v>
      </c>
      <c r="AX228" s="361" t="s">
        <v>79</v>
      </c>
      <c r="AY228" s="363" t="s">
        <v>142</v>
      </c>
    </row>
    <row r="229" spans="1:65" s="369" customFormat="1" ht="11.25" x14ac:dyDescent="0.2">
      <c r="B229" s="370"/>
      <c r="D229" s="349" t="s">
        <v>153</v>
      </c>
      <c r="E229" s="371" t="s">
        <v>1</v>
      </c>
      <c r="F229" s="372" t="s">
        <v>159</v>
      </c>
      <c r="H229" s="373">
        <v>2.218</v>
      </c>
      <c r="I229" s="263"/>
      <c r="L229" s="370"/>
      <c r="M229" s="374"/>
      <c r="N229" s="375"/>
      <c r="O229" s="375"/>
      <c r="P229" s="375"/>
      <c r="Q229" s="375"/>
      <c r="R229" s="375"/>
      <c r="S229" s="375"/>
      <c r="T229" s="376"/>
      <c r="AT229" s="371" t="s">
        <v>153</v>
      </c>
      <c r="AU229" s="371" t="s">
        <v>88</v>
      </c>
      <c r="AV229" s="369" t="s">
        <v>149</v>
      </c>
      <c r="AW229" s="369" t="s">
        <v>34</v>
      </c>
      <c r="AX229" s="369" t="s">
        <v>86</v>
      </c>
      <c r="AY229" s="371" t="s">
        <v>142</v>
      </c>
    </row>
    <row r="230" spans="1:65" s="270" customFormat="1" ht="21.75" customHeight="1" x14ac:dyDescent="0.2">
      <c r="A230" s="143"/>
      <c r="B230" s="144"/>
      <c r="C230" s="338" t="s">
        <v>285</v>
      </c>
      <c r="D230" s="338" t="s">
        <v>144</v>
      </c>
      <c r="E230" s="339" t="s">
        <v>286</v>
      </c>
      <c r="F230" s="340" t="s">
        <v>287</v>
      </c>
      <c r="G230" s="341" t="s">
        <v>268</v>
      </c>
      <c r="H230" s="342">
        <v>140</v>
      </c>
      <c r="I230" s="85"/>
      <c r="J230" s="343">
        <f>ROUND(I230*H230,2)</f>
        <v>0</v>
      </c>
      <c r="K230" s="340" t="s">
        <v>148</v>
      </c>
      <c r="L230" s="144"/>
      <c r="M230" s="344" t="s">
        <v>1</v>
      </c>
      <c r="N230" s="345" t="s">
        <v>44</v>
      </c>
      <c r="O230" s="346">
        <v>8.5000000000000006E-2</v>
      </c>
      <c r="P230" s="346">
        <f>O230*H230</f>
        <v>11.9</v>
      </c>
      <c r="Q230" s="346">
        <v>0</v>
      </c>
      <c r="R230" s="346">
        <f>Q230*H230</f>
        <v>0</v>
      </c>
      <c r="S230" s="346">
        <v>0</v>
      </c>
      <c r="T230" s="347">
        <f>S230*H230</f>
        <v>0</v>
      </c>
      <c r="U230" s="143"/>
      <c r="V230" s="143"/>
      <c r="W230" s="143"/>
      <c r="X230" s="143"/>
      <c r="Y230" s="143"/>
      <c r="Z230" s="143"/>
      <c r="AA230" s="143"/>
      <c r="AB230" s="143"/>
      <c r="AC230" s="143"/>
      <c r="AD230" s="143"/>
      <c r="AE230" s="143"/>
      <c r="AR230" s="348" t="s">
        <v>149</v>
      </c>
      <c r="AT230" s="348" t="s">
        <v>144</v>
      </c>
      <c r="AU230" s="348" t="s">
        <v>88</v>
      </c>
      <c r="AY230" s="132" t="s">
        <v>142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32" t="s">
        <v>86</v>
      </c>
      <c r="BK230" s="231">
        <f>ROUND(I230*H230,2)</f>
        <v>0</v>
      </c>
      <c r="BL230" s="132" t="s">
        <v>149</v>
      </c>
      <c r="BM230" s="348" t="s">
        <v>288</v>
      </c>
    </row>
    <row r="231" spans="1:65" s="325" customFormat="1" ht="22.9" customHeight="1" x14ac:dyDescent="0.2">
      <c r="B231" s="326"/>
      <c r="D231" s="327" t="s">
        <v>78</v>
      </c>
      <c r="E231" s="336" t="s">
        <v>149</v>
      </c>
      <c r="F231" s="336" t="s">
        <v>289</v>
      </c>
      <c r="I231" s="259"/>
      <c r="J231" s="337">
        <f>BK231</f>
        <v>0</v>
      </c>
      <c r="L231" s="326"/>
      <c r="M231" s="330"/>
      <c r="N231" s="331"/>
      <c r="O231" s="331"/>
      <c r="P231" s="332">
        <f>SUM(P232:P240)</f>
        <v>4.9370030000000007</v>
      </c>
      <c r="Q231" s="331"/>
      <c r="R231" s="332">
        <f>SUM(R232:R240)</f>
        <v>9.3200000000000005E-2</v>
      </c>
      <c r="S231" s="331"/>
      <c r="T231" s="333">
        <f>SUM(T232:T240)</f>
        <v>0</v>
      </c>
      <c r="AR231" s="327" t="s">
        <v>86</v>
      </c>
      <c r="AT231" s="334" t="s">
        <v>78</v>
      </c>
      <c r="AU231" s="334" t="s">
        <v>86</v>
      </c>
      <c r="AY231" s="327" t="s">
        <v>142</v>
      </c>
      <c r="BK231" s="335">
        <f>SUM(BK232:BK240)</f>
        <v>0</v>
      </c>
    </row>
    <row r="232" spans="1:65" s="270" customFormat="1" ht="21.75" customHeight="1" x14ac:dyDescent="0.2">
      <c r="A232" s="143"/>
      <c r="B232" s="144"/>
      <c r="C232" s="338" t="s">
        <v>290</v>
      </c>
      <c r="D232" s="338" t="s">
        <v>144</v>
      </c>
      <c r="E232" s="339" t="s">
        <v>291</v>
      </c>
      <c r="F232" s="340" t="s">
        <v>292</v>
      </c>
      <c r="G232" s="341" t="s">
        <v>293</v>
      </c>
      <c r="H232" s="342">
        <v>2</v>
      </c>
      <c r="I232" s="85"/>
      <c r="J232" s="343">
        <f>ROUND(I232*H232,2)</f>
        <v>0</v>
      </c>
      <c r="K232" s="340" t="s">
        <v>148</v>
      </c>
      <c r="L232" s="144"/>
      <c r="M232" s="344" t="s">
        <v>1</v>
      </c>
      <c r="N232" s="345" t="s">
        <v>44</v>
      </c>
      <c r="O232" s="346">
        <v>0.28000000000000003</v>
      </c>
      <c r="P232" s="346">
        <f>O232*H232</f>
        <v>0.56000000000000005</v>
      </c>
      <c r="Q232" s="346">
        <v>6.6E-3</v>
      </c>
      <c r="R232" s="346">
        <f>Q232*H232</f>
        <v>1.32E-2</v>
      </c>
      <c r="S232" s="346">
        <v>0</v>
      </c>
      <c r="T232" s="347">
        <f>S232*H232</f>
        <v>0</v>
      </c>
      <c r="U232" s="14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3"/>
      <c r="AR232" s="348" t="s">
        <v>149</v>
      </c>
      <c r="AT232" s="348" t="s">
        <v>144</v>
      </c>
      <c r="AU232" s="348" t="s">
        <v>88</v>
      </c>
      <c r="AY232" s="132" t="s">
        <v>142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32" t="s">
        <v>86</v>
      </c>
      <c r="BK232" s="231">
        <f>ROUND(I232*H232,2)</f>
        <v>0</v>
      </c>
      <c r="BL232" s="132" t="s">
        <v>149</v>
      </c>
      <c r="BM232" s="348" t="s">
        <v>294</v>
      </c>
    </row>
    <row r="233" spans="1:65" s="361" customFormat="1" ht="11.25" x14ac:dyDescent="0.2">
      <c r="B233" s="362"/>
      <c r="D233" s="349" t="s">
        <v>153</v>
      </c>
      <c r="E233" s="363" t="s">
        <v>1</v>
      </c>
      <c r="F233" s="364" t="s">
        <v>88</v>
      </c>
      <c r="H233" s="365">
        <v>2</v>
      </c>
      <c r="I233" s="262"/>
      <c r="L233" s="362"/>
      <c r="M233" s="366"/>
      <c r="N233" s="367"/>
      <c r="O233" s="367"/>
      <c r="P233" s="367"/>
      <c r="Q233" s="367"/>
      <c r="R233" s="367"/>
      <c r="S233" s="367"/>
      <c r="T233" s="368"/>
      <c r="AT233" s="363" t="s">
        <v>153</v>
      </c>
      <c r="AU233" s="363" t="s">
        <v>88</v>
      </c>
      <c r="AV233" s="361" t="s">
        <v>88</v>
      </c>
      <c r="AW233" s="361" t="s">
        <v>34</v>
      </c>
      <c r="AX233" s="361" t="s">
        <v>86</v>
      </c>
      <c r="AY233" s="363" t="s">
        <v>142</v>
      </c>
    </row>
    <row r="234" spans="1:65" s="270" customFormat="1" ht="16.5" customHeight="1" x14ac:dyDescent="0.2">
      <c r="A234" s="143"/>
      <c r="B234" s="144"/>
      <c r="C234" s="385" t="s">
        <v>7</v>
      </c>
      <c r="D234" s="385" t="s">
        <v>242</v>
      </c>
      <c r="E234" s="386" t="s">
        <v>295</v>
      </c>
      <c r="F234" s="387" t="s">
        <v>296</v>
      </c>
      <c r="G234" s="388" t="s">
        <v>293</v>
      </c>
      <c r="H234" s="389">
        <v>2</v>
      </c>
      <c r="I234" s="86"/>
      <c r="J234" s="390">
        <f>ROUND(I234*H234,2)</f>
        <v>0</v>
      </c>
      <c r="K234" s="387" t="s">
        <v>148</v>
      </c>
      <c r="L234" s="391"/>
      <c r="M234" s="392" t="s">
        <v>1</v>
      </c>
      <c r="N234" s="393" t="s">
        <v>44</v>
      </c>
      <c r="O234" s="346">
        <v>0</v>
      </c>
      <c r="P234" s="346">
        <f>O234*H234</f>
        <v>0</v>
      </c>
      <c r="Q234" s="346">
        <v>0.04</v>
      </c>
      <c r="R234" s="346">
        <f>Q234*H234</f>
        <v>0.08</v>
      </c>
      <c r="S234" s="346">
        <v>0</v>
      </c>
      <c r="T234" s="347">
        <f>S234*H234</f>
        <v>0</v>
      </c>
      <c r="U234" s="14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3"/>
      <c r="AR234" s="348" t="s">
        <v>205</v>
      </c>
      <c r="AT234" s="348" t="s">
        <v>242</v>
      </c>
      <c r="AU234" s="348" t="s">
        <v>88</v>
      </c>
      <c r="AY234" s="132" t="s">
        <v>142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32" t="s">
        <v>86</v>
      </c>
      <c r="BK234" s="231">
        <f>ROUND(I234*H234,2)</f>
        <v>0</v>
      </c>
      <c r="BL234" s="132" t="s">
        <v>149</v>
      </c>
      <c r="BM234" s="348" t="s">
        <v>297</v>
      </c>
    </row>
    <row r="235" spans="1:65" s="270" customFormat="1" ht="33" customHeight="1" x14ac:dyDescent="0.2">
      <c r="A235" s="143"/>
      <c r="B235" s="144"/>
      <c r="C235" s="338" t="s">
        <v>298</v>
      </c>
      <c r="D235" s="338" t="s">
        <v>144</v>
      </c>
      <c r="E235" s="339" t="s">
        <v>299</v>
      </c>
      <c r="F235" s="340" t="s">
        <v>300</v>
      </c>
      <c r="G235" s="341" t="s">
        <v>181</v>
      </c>
      <c r="H235" s="342">
        <v>1.75</v>
      </c>
      <c r="I235" s="85"/>
      <c r="J235" s="343">
        <f>ROUND(I235*H235,2)</f>
        <v>0</v>
      </c>
      <c r="K235" s="340" t="s">
        <v>148</v>
      </c>
      <c r="L235" s="144"/>
      <c r="M235" s="344" t="s">
        <v>1</v>
      </c>
      <c r="N235" s="345" t="s">
        <v>44</v>
      </c>
      <c r="O235" s="346">
        <v>1.4650000000000001</v>
      </c>
      <c r="P235" s="346">
        <f>O235*H235</f>
        <v>2.5637500000000002</v>
      </c>
      <c r="Q235" s="346">
        <v>0</v>
      </c>
      <c r="R235" s="346">
        <f>Q235*H235</f>
        <v>0</v>
      </c>
      <c r="S235" s="346">
        <v>0</v>
      </c>
      <c r="T235" s="347">
        <f>S235*H235</f>
        <v>0</v>
      </c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/>
      <c r="AR235" s="348" t="s">
        <v>149</v>
      </c>
      <c r="AT235" s="348" t="s">
        <v>144</v>
      </c>
      <c r="AU235" s="348" t="s">
        <v>88</v>
      </c>
      <c r="AY235" s="132" t="s">
        <v>142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32" t="s">
        <v>86</v>
      </c>
      <c r="BK235" s="231">
        <f>ROUND(I235*H235,2)</f>
        <v>0</v>
      </c>
      <c r="BL235" s="132" t="s">
        <v>149</v>
      </c>
      <c r="BM235" s="348" t="s">
        <v>301</v>
      </c>
    </row>
    <row r="236" spans="1:65" s="354" customFormat="1" ht="11.25" x14ac:dyDescent="0.2">
      <c r="B236" s="355"/>
      <c r="D236" s="349" t="s">
        <v>153</v>
      </c>
      <c r="E236" s="356" t="s">
        <v>1</v>
      </c>
      <c r="F236" s="357" t="s">
        <v>154</v>
      </c>
      <c r="H236" s="356" t="s">
        <v>1</v>
      </c>
      <c r="I236" s="261"/>
      <c r="L236" s="355"/>
      <c r="M236" s="358"/>
      <c r="N236" s="359"/>
      <c r="O236" s="359"/>
      <c r="P236" s="359"/>
      <c r="Q236" s="359"/>
      <c r="R236" s="359"/>
      <c r="S236" s="359"/>
      <c r="T236" s="360"/>
      <c r="AT236" s="356" t="s">
        <v>153</v>
      </c>
      <c r="AU236" s="356" t="s">
        <v>88</v>
      </c>
      <c r="AV236" s="354" t="s">
        <v>86</v>
      </c>
      <c r="AW236" s="354" t="s">
        <v>34</v>
      </c>
      <c r="AX236" s="354" t="s">
        <v>79</v>
      </c>
      <c r="AY236" s="356" t="s">
        <v>142</v>
      </c>
    </row>
    <row r="237" spans="1:65" s="361" customFormat="1" ht="11.25" x14ac:dyDescent="0.2">
      <c r="B237" s="362"/>
      <c r="D237" s="349" t="s">
        <v>153</v>
      </c>
      <c r="E237" s="363" t="s">
        <v>1</v>
      </c>
      <c r="F237" s="364" t="s">
        <v>302</v>
      </c>
      <c r="H237" s="365">
        <v>1.75</v>
      </c>
      <c r="I237" s="262"/>
      <c r="L237" s="362"/>
      <c r="M237" s="366"/>
      <c r="N237" s="367"/>
      <c r="O237" s="367"/>
      <c r="P237" s="367"/>
      <c r="Q237" s="367"/>
      <c r="R237" s="367"/>
      <c r="S237" s="367"/>
      <c r="T237" s="368"/>
      <c r="AT237" s="363" t="s">
        <v>153</v>
      </c>
      <c r="AU237" s="363" t="s">
        <v>88</v>
      </c>
      <c r="AV237" s="361" t="s">
        <v>88</v>
      </c>
      <c r="AW237" s="361" t="s">
        <v>34</v>
      </c>
      <c r="AX237" s="361" t="s">
        <v>86</v>
      </c>
      <c r="AY237" s="363" t="s">
        <v>142</v>
      </c>
    </row>
    <row r="238" spans="1:65" s="270" customFormat="1" ht="33" customHeight="1" x14ac:dyDescent="0.2">
      <c r="A238" s="143"/>
      <c r="B238" s="144"/>
      <c r="C238" s="338" t="s">
        <v>303</v>
      </c>
      <c r="D238" s="338" t="s">
        <v>144</v>
      </c>
      <c r="E238" s="339" t="s">
        <v>304</v>
      </c>
      <c r="F238" s="340" t="s">
        <v>305</v>
      </c>
      <c r="G238" s="341" t="s">
        <v>181</v>
      </c>
      <c r="H238" s="342">
        <v>1.3129999999999999</v>
      </c>
      <c r="I238" s="85"/>
      <c r="J238" s="343">
        <f>ROUND(I238*H238,2)</f>
        <v>0</v>
      </c>
      <c r="K238" s="340" t="s">
        <v>148</v>
      </c>
      <c r="L238" s="144"/>
      <c r="M238" s="344" t="s">
        <v>1</v>
      </c>
      <c r="N238" s="345" t="s">
        <v>44</v>
      </c>
      <c r="O238" s="346">
        <v>1.381</v>
      </c>
      <c r="P238" s="346">
        <f>O238*H238</f>
        <v>1.813253</v>
      </c>
      <c r="Q238" s="346">
        <v>0</v>
      </c>
      <c r="R238" s="346">
        <f>Q238*H238</f>
        <v>0</v>
      </c>
      <c r="S238" s="346">
        <v>0</v>
      </c>
      <c r="T238" s="347">
        <f>S238*H238</f>
        <v>0</v>
      </c>
      <c r="U238" s="143"/>
      <c r="V238" s="143"/>
      <c r="W238" s="143"/>
      <c r="X238" s="143"/>
      <c r="Y238" s="143"/>
      <c r="Z238" s="143"/>
      <c r="AA238" s="143"/>
      <c r="AB238" s="143"/>
      <c r="AC238" s="143"/>
      <c r="AD238" s="143"/>
      <c r="AE238" s="143"/>
      <c r="AR238" s="348" t="s">
        <v>149</v>
      </c>
      <c r="AT238" s="348" t="s">
        <v>144</v>
      </c>
      <c r="AU238" s="348" t="s">
        <v>88</v>
      </c>
      <c r="AY238" s="132" t="s">
        <v>142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32" t="s">
        <v>86</v>
      </c>
      <c r="BK238" s="231">
        <f>ROUND(I238*H238,2)</f>
        <v>0</v>
      </c>
      <c r="BL238" s="132" t="s">
        <v>149</v>
      </c>
      <c r="BM238" s="348" t="s">
        <v>306</v>
      </c>
    </row>
    <row r="239" spans="1:65" s="354" customFormat="1" ht="11.25" x14ac:dyDescent="0.2">
      <c r="B239" s="355"/>
      <c r="D239" s="349" t="s">
        <v>153</v>
      </c>
      <c r="E239" s="356" t="s">
        <v>1</v>
      </c>
      <c r="F239" s="357" t="s">
        <v>154</v>
      </c>
      <c r="H239" s="356" t="s">
        <v>1</v>
      </c>
      <c r="I239" s="261"/>
      <c r="L239" s="355"/>
      <c r="M239" s="358"/>
      <c r="N239" s="359"/>
      <c r="O239" s="359"/>
      <c r="P239" s="359"/>
      <c r="Q239" s="359"/>
      <c r="R239" s="359"/>
      <c r="S239" s="359"/>
      <c r="T239" s="360"/>
      <c r="AT239" s="356" t="s">
        <v>153</v>
      </c>
      <c r="AU239" s="356" t="s">
        <v>88</v>
      </c>
      <c r="AV239" s="354" t="s">
        <v>86</v>
      </c>
      <c r="AW239" s="354" t="s">
        <v>34</v>
      </c>
      <c r="AX239" s="354" t="s">
        <v>79</v>
      </c>
      <c r="AY239" s="356" t="s">
        <v>142</v>
      </c>
    </row>
    <row r="240" spans="1:65" s="361" customFormat="1" ht="11.25" x14ac:dyDescent="0.2">
      <c r="B240" s="362"/>
      <c r="D240" s="349" t="s">
        <v>153</v>
      </c>
      <c r="E240" s="363" t="s">
        <v>1</v>
      </c>
      <c r="F240" s="364" t="s">
        <v>307</v>
      </c>
      <c r="H240" s="365">
        <v>1.3129999999999999</v>
      </c>
      <c r="I240" s="262"/>
      <c r="L240" s="362"/>
      <c r="M240" s="366"/>
      <c r="N240" s="367"/>
      <c r="O240" s="367"/>
      <c r="P240" s="367"/>
      <c r="Q240" s="367"/>
      <c r="R240" s="367"/>
      <c r="S240" s="367"/>
      <c r="T240" s="368"/>
      <c r="AT240" s="363" t="s">
        <v>153</v>
      </c>
      <c r="AU240" s="363" t="s">
        <v>88</v>
      </c>
      <c r="AV240" s="361" t="s">
        <v>88</v>
      </c>
      <c r="AW240" s="361" t="s">
        <v>34</v>
      </c>
      <c r="AX240" s="361" t="s">
        <v>86</v>
      </c>
      <c r="AY240" s="363" t="s">
        <v>142</v>
      </c>
    </row>
    <row r="241" spans="1:65" s="325" customFormat="1" ht="22.9" customHeight="1" x14ac:dyDescent="0.2">
      <c r="B241" s="326"/>
      <c r="D241" s="327" t="s">
        <v>78</v>
      </c>
      <c r="E241" s="336" t="s">
        <v>178</v>
      </c>
      <c r="F241" s="336" t="s">
        <v>308</v>
      </c>
      <c r="I241" s="259"/>
      <c r="J241" s="337">
        <f>BK241</f>
        <v>0</v>
      </c>
      <c r="L241" s="326"/>
      <c r="M241" s="330"/>
      <c r="N241" s="331"/>
      <c r="O241" s="331"/>
      <c r="P241" s="332">
        <f>SUM(P242:P261)</f>
        <v>2.4164400000000001</v>
      </c>
      <c r="Q241" s="331"/>
      <c r="R241" s="332">
        <f>SUM(R242:R261)</f>
        <v>0</v>
      </c>
      <c r="S241" s="331"/>
      <c r="T241" s="333">
        <f>SUM(T242:T261)</f>
        <v>0</v>
      </c>
      <c r="AR241" s="327" t="s">
        <v>86</v>
      </c>
      <c r="AT241" s="334" t="s">
        <v>78</v>
      </c>
      <c r="AU241" s="334" t="s">
        <v>86</v>
      </c>
      <c r="AY241" s="327" t="s">
        <v>142</v>
      </c>
      <c r="BK241" s="335">
        <f>SUM(BK242:BK261)</f>
        <v>0</v>
      </c>
    </row>
    <row r="242" spans="1:65" s="270" customFormat="1" ht="21.75" customHeight="1" x14ac:dyDescent="0.2">
      <c r="A242" s="143"/>
      <c r="B242" s="144"/>
      <c r="C242" s="338" t="s">
        <v>309</v>
      </c>
      <c r="D242" s="338" t="s">
        <v>144</v>
      </c>
      <c r="E242" s="339" t="s">
        <v>310</v>
      </c>
      <c r="F242" s="340" t="s">
        <v>311</v>
      </c>
      <c r="G242" s="341" t="s">
        <v>147</v>
      </c>
      <c r="H242" s="342">
        <v>30.98</v>
      </c>
      <c r="I242" s="85"/>
      <c r="J242" s="343">
        <f>ROUND(I242*H242,2)</f>
        <v>0</v>
      </c>
      <c r="K242" s="340" t="s">
        <v>148</v>
      </c>
      <c r="L242" s="144"/>
      <c r="M242" s="344" t="s">
        <v>1</v>
      </c>
      <c r="N242" s="345" t="s">
        <v>44</v>
      </c>
      <c r="O242" s="346">
        <v>2.3E-2</v>
      </c>
      <c r="P242" s="346">
        <f>O242*H242</f>
        <v>0.71253999999999995</v>
      </c>
      <c r="Q242" s="346">
        <v>0</v>
      </c>
      <c r="R242" s="346">
        <f>Q242*H242</f>
        <v>0</v>
      </c>
      <c r="S242" s="346">
        <v>0</v>
      </c>
      <c r="T242" s="347">
        <f>S242*H242</f>
        <v>0</v>
      </c>
      <c r="U242" s="143"/>
      <c r="V242" s="143"/>
      <c r="W242" s="143"/>
      <c r="X242" s="143"/>
      <c r="Y242" s="143"/>
      <c r="Z242" s="143"/>
      <c r="AA242" s="143"/>
      <c r="AB242" s="143"/>
      <c r="AC242" s="143"/>
      <c r="AD242" s="143"/>
      <c r="AE242" s="143"/>
      <c r="AR242" s="348" t="s">
        <v>149</v>
      </c>
      <c r="AT242" s="348" t="s">
        <v>144</v>
      </c>
      <c r="AU242" s="348" t="s">
        <v>88</v>
      </c>
      <c r="AY242" s="132" t="s">
        <v>142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32" t="s">
        <v>86</v>
      </c>
      <c r="BK242" s="231">
        <f>ROUND(I242*H242,2)</f>
        <v>0</v>
      </c>
      <c r="BL242" s="132" t="s">
        <v>149</v>
      </c>
      <c r="BM242" s="348" t="s">
        <v>312</v>
      </c>
    </row>
    <row r="243" spans="1:65" s="354" customFormat="1" ht="11.25" x14ac:dyDescent="0.2">
      <c r="B243" s="355"/>
      <c r="D243" s="349" t="s">
        <v>153</v>
      </c>
      <c r="E243" s="356" t="s">
        <v>1</v>
      </c>
      <c r="F243" s="357" t="s">
        <v>313</v>
      </c>
      <c r="H243" s="356" t="s">
        <v>1</v>
      </c>
      <c r="I243" s="261"/>
      <c r="L243" s="355"/>
      <c r="M243" s="358"/>
      <c r="N243" s="359"/>
      <c r="O243" s="359"/>
      <c r="P243" s="359"/>
      <c r="Q243" s="359"/>
      <c r="R243" s="359"/>
      <c r="S243" s="359"/>
      <c r="T243" s="360"/>
      <c r="AT243" s="356" t="s">
        <v>153</v>
      </c>
      <c r="AU243" s="356" t="s">
        <v>88</v>
      </c>
      <c r="AV243" s="354" t="s">
        <v>86</v>
      </c>
      <c r="AW243" s="354" t="s">
        <v>34</v>
      </c>
      <c r="AX243" s="354" t="s">
        <v>79</v>
      </c>
      <c r="AY243" s="356" t="s">
        <v>142</v>
      </c>
    </row>
    <row r="244" spans="1:65" s="361" customFormat="1" ht="11.25" x14ac:dyDescent="0.2">
      <c r="B244" s="362"/>
      <c r="D244" s="349" t="s">
        <v>153</v>
      </c>
      <c r="E244" s="363" t="s">
        <v>1</v>
      </c>
      <c r="F244" s="364" t="s">
        <v>314</v>
      </c>
      <c r="H244" s="365">
        <v>24.5</v>
      </c>
      <c r="I244" s="262"/>
      <c r="L244" s="362"/>
      <c r="M244" s="366"/>
      <c r="N244" s="367"/>
      <c r="O244" s="367"/>
      <c r="P244" s="367"/>
      <c r="Q244" s="367"/>
      <c r="R244" s="367"/>
      <c r="S244" s="367"/>
      <c r="T244" s="368"/>
      <c r="AT244" s="363" t="s">
        <v>153</v>
      </c>
      <c r="AU244" s="363" t="s">
        <v>88</v>
      </c>
      <c r="AV244" s="361" t="s">
        <v>88</v>
      </c>
      <c r="AW244" s="361" t="s">
        <v>34</v>
      </c>
      <c r="AX244" s="361" t="s">
        <v>79</v>
      </c>
      <c r="AY244" s="363" t="s">
        <v>142</v>
      </c>
    </row>
    <row r="245" spans="1:65" s="354" customFormat="1" ht="11.25" x14ac:dyDescent="0.2">
      <c r="B245" s="355"/>
      <c r="D245" s="349" t="s">
        <v>153</v>
      </c>
      <c r="E245" s="356" t="s">
        <v>1</v>
      </c>
      <c r="F245" s="357" t="s">
        <v>315</v>
      </c>
      <c r="H245" s="356" t="s">
        <v>1</v>
      </c>
      <c r="I245" s="261"/>
      <c r="L245" s="355"/>
      <c r="M245" s="358"/>
      <c r="N245" s="359"/>
      <c r="O245" s="359"/>
      <c r="P245" s="359"/>
      <c r="Q245" s="359"/>
      <c r="R245" s="359"/>
      <c r="S245" s="359"/>
      <c r="T245" s="360"/>
      <c r="AT245" s="356" t="s">
        <v>153</v>
      </c>
      <c r="AU245" s="356" t="s">
        <v>88</v>
      </c>
      <c r="AV245" s="354" t="s">
        <v>86</v>
      </c>
      <c r="AW245" s="354" t="s">
        <v>34</v>
      </c>
      <c r="AX245" s="354" t="s">
        <v>79</v>
      </c>
      <c r="AY245" s="356" t="s">
        <v>142</v>
      </c>
    </row>
    <row r="246" spans="1:65" s="361" customFormat="1" ht="11.25" x14ac:dyDescent="0.2">
      <c r="B246" s="362"/>
      <c r="D246" s="349" t="s">
        <v>153</v>
      </c>
      <c r="E246" s="363" t="s">
        <v>1</v>
      </c>
      <c r="F246" s="364" t="s">
        <v>316</v>
      </c>
      <c r="H246" s="365">
        <v>6.48</v>
      </c>
      <c r="I246" s="262"/>
      <c r="L246" s="362"/>
      <c r="M246" s="366"/>
      <c r="N246" s="367"/>
      <c r="O246" s="367"/>
      <c r="P246" s="367"/>
      <c r="Q246" s="367"/>
      <c r="R246" s="367"/>
      <c r="S246" s="367"/>
      <c r="T246" s="368"/>
      <c r="AT246" s="363" t="s">
        <v>153</v>
      </c>
      <c r="AU246" s="363" t="s">
        <v>88</v>
      </c>
      <c r="AV246" s="361" t="s">
        <v>88</v>
      </c>
      <c r="AW246" s="361" t="s">
        <v>34</v>
      </c>
      <c r="AX246" s="361" t="s">
        <v>79</v>
      </c>
      <c r="AY246" s="363" t="s">
        <v>142</v>
      </c>
    </row>
    <row r="247" spans="1:65" s="369" customFormat="1" ht="11.25" x14ac:dyDescent="0.2">
      <c r="B247" s="370"/>
      <c r="D247" s="349" t="s">
        <v>153</v>
      </c>
      <c r="E247" s="371" t="s">
        <v>1</v>
      </c>
      <c r="F247" s="372" t="s">
        <v>159</v>
      </c>
      <c r="H247" s="373">
        <v>30.98</v>
      </c>
      <c r="I247" s="263"/>
      <c r="L247" s="370"/>
      <c r="M247" s="374"/>
      <c r="N247" s="375"/>
      <c r="O247" s="375"/>
      <c r="P247" s="375"/>
      <c r="Q247" s="375"/>
      <c r="R247" s="375"/>
      <c r="S247" s="375"/>
      <c r="T247" s="376"/>
      <c r="AT247" s="371" t="s">
        <v>153</v>
      </c>
      <c r="AU247" s="371" t="s">
        <v>88</v>
      </c>
      <c r="AV247" s="369" t="s">
        <v>149</v>
      </c>
      <c r="AW247" s="369" t="s">
        <v>34</v>
      </c>
      <c r="AX247" s="369" t="s">
        <v>86</v>
      </c>
      <c r="AY247" s="371" t="s">
        <v>142</v>
      </c>
    </row>
    <row r="248" spans="1:65" s="270" customFormat="1" ht="21.75" customHeight="1" x14ac:dyDescent="0.2">
      <c r="A248" s="143"/>
      <c r="B248" s="144"/>
      <c r="C248" s="338" t="s">
        <v>317</v>
      </c>
      <c r="D248" s="338" t="s">
        <v>144</v>
      </c>
      <c r="E248" s="339" t="s">
        <v>318</v>
      </c>
      <c r="F248" s="340" t="s">
        <v>319</v>
      </c>
      <c r="G248" s="341" t="s">
        <v>147</v>
      </c>
      <c r="H248" s="342">
        <v>30.98</v>
      </c>
      <c r="I248" s="85"/>
      <c r="J248" s="343">
        <f>ROUND(I248*H248,2)</f>
        <v>0</v>
      </c>
      <c r="K248" s="340" t="s">
        <v>148</v>
      </c>
      <c r="L248" s="144"/>
      <c r="M248" s="344" t="s">
        <v>1</v>
      </c>
      <c r="N248" s="345" t="s">
        <v>44</v>
      </c>
      <c r="O248" s="346">
        <v>3.1E-2</v>
      </c>
      <c r="P248" s="346">
        <f>O248*H248</f>
        <v>0.96038000000000001</v>
      </c>
      <c r="Q248" s="346">
        <v>0</v>
      </c>
      <c r="R248" s="346">
        <f>Q248*H248</f>
        <v>0</v>
      </c>
      <c r="S248" s="346">
        <v>0</v>
      </c>
      <c r="T248" s="347">
        <f>S248*H248</f>
        <v>0</v>
      </c>
      <c r="U248" s="143"/>
      <c r="V248" s="143"/>
      <c r="W248" s="143"/>
      <c r="X248" s="143"/>
      <c r="Y248" s="143"/>
      <c r="Z248" s="143"/>
      <c r="AA248" s="143"/>
      <c r="AB248" s="143"/>
      <c r="AC248" s="143"/>
      <c r="AD248" s="143"/>
      <c r="AE248" s="143"/>
      <c r="AR248" s="348" t="s">
        <v>149</v>
      </c>
      <c r="AT248" s="348" t="s">
        <v>144</v>
      </c>
      <c r="AU248" s="348" t="s">
        <v>88</v>
      </c>
      <c r="AY248" s="132" t="s">
        <v>142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32" t="s">
        <v>86</v>
      </c>
      <c r="BK248" s="231">
        <f>ROUND(I248*H248,2)</f>
        <v>0</v>
      </c>
      <c r="BL248" s="132" t="s">
        <v>149</v>
      </c>
      <c r="BM248" s="348" t="s">
        <v>320</v>
      </c>
    </row>
    <row r="249" spans="1:65" s="354" customFormat="1" ht="11.25" x14ac:dyDescent="0.2">
      <c r="B249" s="355"/>
      <c r="D249" s="349" t="s">
        <v>153</v>
      </c>
      <c r="E249" s="356" t="s">
        <v>1</v>
      </c>
      <c r="F249" s="357" t="s">
        <v>321</v>
      </c>
      <c r="H249" s="356" t="s">
        <v>1</v>
      </c>
      <c r="I249" s="261"/>
      <c r="L249" s="355"/>
      <c r="M249" s="358"/>
      <c r="N249" s="359"/>
      <c r="O249" s="359"/>
      <c r="P249" s="359"/>
      <c r="Q249" s="359"/>
      <c r="R249" s="359"/>
      <c r="S249" s="359"/>
      <c r="T249" s="360"/>
      <c r="AT249" s="356" t="s">
        <v>153</v>
      </c>
      <c r="AU249" s="356" t="s">
        <v>88</v>
      </c>
      <c r="AV249" s="354" t="s">
        <v>86</v>
      </c>
      <c r="AW249" s="354" t="s">
        <v>34</v>
      </c>
      <c r="AX249" s="354" t="s">
        <v>79</v>
      </c>
      <c r="AY249" s="356" t="s">
        <v>142</v>
      </c>
    </row>
    <row r="250" spans="1:65" s="354" customFormat="1" ht="11.25" x14ac:dyDescent="0.2">
      <c r="B250" s="355"/>
      <c r="D250" s="349" t="s">
        <v>153</v>
      </c>
      <c r="E250" s="356" t="s">
        <v>1</v>
      </c>
      <c r="F250" s="357" t="s">
        <v>322</v>
      </c>
      <c r="H250" s="356" t="s">
        <v>1</v>
      </c>
      <c r="I250" s="261"/>
      <c r="L250" s="355"/>
      <c r="M250" s="358"/>
      <c r="N250" s="359"/>
      <c r="O250" s="359"/>
      <c r="P250" s="359"/>
      <c r="Q250" s="359"/>
      <c r="R250" s="359"/>
      <c r="S250" s="359"/>
      <c r="T250" s="360"/>
      <c r="AT250" s="356" t="s">
        <v>153</v>
      </c>
      <c r="AU250" s="356" t="s">
        <v>88</v>
      </c>
      <c r="AV250" s="354" t="s">
        <v>86</v>
      </c>
      <c r="AW250" s="354" t="s">
        <v>34</v>
      </c>
      <c r="AX250" s="354" t="s">
        <v>79</v>
      </c>
      <c r="AY250" s="356" t="s">
        <v>142</v>
      </c>
    </row>
    <row r="251" spans="1:65" s="361" customFormat="1" ht="11.25" x14ac:dyDescent="0.2">
      <c r="B251" s="362"/>
      <c r="D251" s="349" t="s">
        <v>153</v>
      </c>
      <c r="E251" s="363" t="s">
        <v>1</v>
      </c>
      <c r="F251" s="364" t="s">
        <v>314</v>
      </c>
      <c r="H251" s="365">
        <v>24.5</v>
      </c>
      <c r="I251" s="262"/>
      <c r="L251" s="362"/>
      <c r="M251" s="366"/>
      <c r="N251" s="367"/>
      <c r="O251" s="367"/>
      <c r="P251" s="367"/>
      <c r="Q251" s="367"/>
      <c r="R251" s="367"/>
      <c r="S251" s="367"/>
      <c r="T251" s="368"/>
      <c r="AT251" s="363" t="s">
        <v>153</v>
      </c>
      <c r="AU251" s="363" t="s">
        <v>88</v>
      </c>
      <c r="AV251" s="361" t="s">
        <v>88</v>
      </c>
      <c r="AW251" s="361" t="s">
        <v>34</v>
      </c>
      <c r="AX251" s="361" t="s">
        <v>79</v>
      </c>
      <c r="AY251" s="363" t="s">
        <v>142</v>
      </c>
    </row>
    <row r="252" spans="1:65" s="354" customFormat="1" ht="11.25" x14ac:dyDescent="0.2">
      <c r="B252" s="355"/>
      <c r="D252" s="349" t="s">
        <v>153</v>
      </c>
      <c r="E252" s="356" t="s">
        <v>1</v>
      </c>
      <c r="F252" s="357" t="s">
        <v>315</v>
      </c>
      <c r="H252" s="356" t="s">
        <v>1</v>
      </c>
      <c r="I252" s="261"/>
      <c r="L252" s="355"/>
      <c r="M252" s="358"/>
      <c r="N252" s="359"/>
      <c r="O252" s="359"/>
      <c r="P252" s="359"/>
      <c r="Q252" s="359"/>
      <c r="R252" s="359"/>
      <c r="S252" s="359"/>
      <c r="T252" s="360"/>
      <c r="AT252" s="356" t="s">
        <v>153</v>
      </c>
      <c r="AU252" s="356" t="s">
        <v>88</v>
      </c>
      <c r="AV252" s="354" t="s">
        <v>86</v>
      </c>
      <c r="AW252" s="354" t="s">
        <v>34</v>
      </c>
      <c r="AX252" s="354" t="s">
        <v>79</v>
      </c>
      <c r="AY252" s="356" t="s">
        <v>142</v>
      </c>
    </row>
    <row r="253" spans="1:65" s="361" customFormat="1" ht="11.25" x14ac:dyDescent="0.2">
      <c r="B253" s="362"/>
      <c r="D253" s="349" t="s">
        <v>153</v>
      </c>
      <c r="E253" s="363" t="s">
        <v>1</v>
      </c>
      <c r="F253" s="364" t="s">
        <v>316</v>
      </c>
      <c r="H253" s="365">
        <v>6.48</v>
      </c>
      <c r="I253" s="262"/>
      <c r="L253" s="362"/>
      <c r="M253" s="366"/>
      <c r="N253" s="367"/>
      <c r="O253" s="367"/>
      <c r="P253" s="367"/>
      <c r="Q253" s="367"/>
      <c r="R253" s="367"/>
      <c r="S253" s="367"/>
      <c r="T253" s="368"/>
      <c r="AT253" s="363" t="s">
        <v>153</v>
      </c>
      <c r="AU253" s="363" t="s">
        <v>88</v>
      </c>
      <c r="AV253" s="361" t="s">
        <v>88</v>
      </c>
      <c r="AW253" s="361" t="s">
        <v>34</v>
      </c>
      <c r="AX253" s="361" t="s">
        <v>79</v>
      </c>
      <c r="AY253" s="363" t="s">
        <v>142</v>
      </c>
    </row>
    <row r="254" spans="1:65" s="369" customFormat="1" ht="11.25" x14ac:dyDescent="0.2">
      <c r="B254" s="370"/>
      <c r="D254" s="349" t="s">
        <v>153</v>
      </c>
      <c r="E254" s="371" t="s">
        <v>1</v>
      </c>
      <c r="F254" s="372" t="s">
        <v>159</v>
      </c>
      <c r="H254" s="373">
        <v>30.98</v>
      </c>
      <c r="I254" s="263"/>
      <c r="L254" s="370"/>
      <c r="M254" s="374"/>
      <c r="N254" s="375"/>
      <c r="O254" s="375"/>
      <c r="P254" s="375"/>
      <c r="Q254" s="375"/>
      <c r="R254" s="375"/>
      <c r="S254" s="375"/>
      <c r="T254" s="376"/>
      <c r="AT254" s="371" t="s">
        <v>153</v>
      </c>
      <c r="AU254" s="371" t="s">
        <v>88</v>
      </c>
      <c r="AV254" s="369" t="s">
        <v>149</v>
      </c>
      <c r="AW254" s="369" t="s">
        <v>34</v>
      </c>
      <c r="AX254" s="369" t="s">
        <v>86</v>
      </c>
      <c r="AY254" s="371" t="s">
        <v>142</v>
      </c>
    </row>
    <row r="255" spans="1:65" s="270" customFormat="1" ht="21.75" customHeight="1" x14ac:dyDescent="0.2">
      <c r="A255" s="143"/>
      <c r="B255" s="144"/>
      <c r="C255" s="338" t="s">
        <v>323</v>
      </c>
      <c r="D255" s="338" t="s">
        <v>144</v>
      </c>
      <c r="E255" s="339" t="s">
        <v>324</v>
      </c>
      <c r="F255" s="340" t="s">
        <v>325</v>
      </c>
      <c r="G255" s="341" t="s">
        <v>147</v>
      </c>
      <c r="H255" s="342">
        <v>30.98</v>
      </c>
      <c r="I255" s="85"/>
      <c r="J255" s="343">
        <f>ROUND(I255*H255,2)</f>
        <v>0</v>
      </c>
      <c r="K255" s="340" t="s">
        <v>1</v>
      </c>
      <c r="L255" s="144"/>
      <c r="M255" s="344" t="s">
        <v>1</v>
      </c>
      <c r="N255" s="345" t="s">
        <v>44</v>
      </c>
      <c r="O255" s="346">
        <v>2.4E-2</v>
      </c>
      <c r="P255" s="346">
        <f>O255*H255</f>
        <v>0.74352000000000007</v>
      </c>
      <c r="Q255" s="346">
        <v>0</v>
      </c>
      <c r="R255" s="346">
        <f>Q255*H255</f>
        <v>0</v>
      </c>
      <c r="S255" s="346">
        <v>0</v>
      </c>
      <c r="T255" s="347">
        <f>S255*H255</f>
        <v>0</v>
      </c>
      <c r="U255" s="143"/>
      <c r="V255" s="143"/>
      <c r="W255" s="143"/>
      <c r="X255" s="143"/>
      <c r="Y255" s="143"/>
      <c r="Z255" s="143"/>
      <c r="AA255" s="143"/>
      <c r="AB255" s="143"/>
      <c r="AC255" s="143"/>
      <c r="AD255" s="143"/>
      <c r="AE255" s="143"/>
      <c r="AR255" s="348" t="s">
        <v>149</v>
      </c>
      <c r="AT255" s="348" t="s">
        <v>144</v>
      </c>
      <c r="AU255" s="348" t="s">
        <v>88</v>
      </c>
      <c r="AY255" s="132" t="s">
        <v>142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32" t="s">
        <v>86</v>
      </c>
      <c r="BK255" s="231">
        <f>ROUND(I255*H255,2)</f>
        <v>0</v>
      </c>
      <c r="BL255" s="132" t="s">
        <v>149</v>
      </c>
      <c r="BM255" s="348" t="s">
        <v>326</v>
      </c>
    </row>
    <row r="256" spans="1:65" s="354" customFormat="1" ht="11.25" x14ac:dyDescent="0.2">
      <c r="B256" s="355"/>
      <c r="D256" s="349" t="s">
        <v>153</v>
      </c>
      <c r="E256" s="356" t="s">
        <v>1</v>
      </c>
      <c r="F256" s="357" t="s">
        <v>313</v>
      </c>
      <c r="H256" s="356" t="s">
        <v>1</v>
      </c>
      <c r="I256" s="261"/>
      <c r="L256" s="355"/>
      <c r="M256" s="358"/>
      <c r="N256" s="359"/>
      <c r="O256" s="359"/>
      <c r="P256" s="359"/>
      <c r="Q256" s="359"/>
      <c r="R256" s="359"/>
      <c r="S256" s="359"/>
      <c r="T256" s="360"/>
      <c r="AT256" s="356" t="s">
        <v>153</v>
      </c>
      <c r="AU256" s="356" t="s">
        <v>88</v>
      </c>
      <c r="AV256" s="354" t="s">
        <v>86</v>
      </c>
      <c r="AW256" s="354" t="s">
        <v>34</v>
      </c>
      <c r="AX256" s="354" t="s">
        <v>79</v>
      </c>
      <c r="AY256" s="356" t="s">
        <v>142</v>
      </c>
    </row>
    <row r="257" spans="1:65" s="354" customFormat="1" ht="22.5" x14ac:dyDescent="0.2">
      <c r="B257" s="355"/>
      <c r="D257" s="349" t="s">
        <v>153</v>
      </c>
      <c r="E257" s="356" t="s">
        <v>1</v>
      </c>
      <c r="F257" s="357" t="s">
        <v>327</v>
      </c>
      <c r="H257" s="356" t="s">
        <v>1</v>
      </c>
      <c r="I257" s="261"/>
      <c r="L257" s="355"/>
      <c r="M257" s="358"/>
      <c r="N257" s="359"/>
      <c r="O257" s="359"/>
      <c r="P257" s="359"/>
      <c r="Q257" s="359"/>
      <c r="R257" s="359"/>
      <c r="S257" s="359"/>
      <c r="T257" s="360"/>
      <c r="AT257" s="356" t="s">
        <v>153</v>
      </c>
      <c r="AU257" s="356" t="s">
        <v>88</v>
      </c>
      <c r="AV257" s="354" t="s">
        <v>86</v>
      </c>
      <c r="AW257" s="354" t="s">
        <v>34</v>
      </c>
      <c r="AX257" s="354" t="s">
        <v>79</v>
      </c>
      <c r="AY257" s="356" t="s">
        <v>142</v>
      </c>
    </row>
    <row r="258" spans="1:65" s="361" customFormat="1" ht="11.25" x14ac:dyDescent="0.2">
      <c r="B258" s="362"/>
      <c r="D258" s="349" t="s">
        <v>153</v>
      </c>
      <c r="E258" s="363" t="s">
        <v>1</v>
      </c>
      <c r="F258" s="364" t="s">
        <v>314</v>
      </c>
      <c r="H258" s="365">
        <v>24.5</v>
      </c>
      <c r="I258" s="262"/>
      <c r="L258" s="362"/>
      <c r="M258" s="366"/>
      <c r="N258" s="367"/>
      <c r="O258" s="367"/>
      <c r="P258" s="367"/>
      <c r="Q258" s="367"/>
      <c r="R258" s="367"/>
      <c r="S258" s="367"/>
      <c r="T258" s="368"/>
      <c r="AT258" s="363" t="s">
        <v>153</v>
      </c>
      <c r="AU258" s="363" t="s">
        <v>88</v>
      </c>
      <c r="AV258" s="361" t="s">
        <v>88</v>
      </c>
      <c r="AW258" s="361" t="s">
        <v>34</v>
      </c>
      <c r="AX258" s="361" t="s">
        <v>79</v>
      </c>
      <c r="AY258" s="363" t="s">
        <v>142</v>
      </c>
    </row>
    <row r="259" spans="1:65" s="354" customFormat="1" ht="11.25" x14ac:dyDescent="0.2">
      <c r="B259" s="355"/>
      <c r="D259" s="349" t="s">
        <v>153</v>
      </c>
      <c r="E259" s="356" t="s">
        <v>1</v>
      </c>
      <c r="F259" s="357" t="s">
        <v>315</v>
      </c>
      <c r="H259" s="356" t="s">
        <v>1</v>
      </c>
      <c r="I259" s="261"/>
      <c r="L259" s="355"/>
      <c r="M259" s="358"/>
      <c r="N259" s="359"/>
      <c r="O259" s="359"/>
      <c r="P259" s="359"/>
      <c r="Q259" s="359"/>
      <c r="R259" s="359"/>
      <c r="S259" s="359"/>
      <c r="T259" s="360"/>
      <c r="AT259" s="356" t="s">
        <v>153</v>
      </c>
      <c r="AU259" s="356" t="s">
        <v>88</v>
      </c>
      <c r="AV259" s="354" t="s">
        <v>86</v>
      </c>
      <c r="AW259" s="354" t="s">
        <v>34</v>
      </c>
      <c r="AX259" s="354" t="s">
        <v>79</v>
      </c>
      <c r="AY259" s="356" t="s">
        <v>142</v>
      </c>
    </row>
    <row r="260" spans="1:65" s="361" customFormat="1" ht="11.25" x14ac:dyDescent="0.2">
      <c r="B260" s="362"/>
      <c r="D260" s="349" t="s">
        <v>153</v>
      </c>
      <c r="E260" s="363" t="s">
        <v>1</v>
      </c>
      <c r="F260" s="364" t="s">
        <v>316</v>
      </c>
      <c r="H260" s="365">
        <v>6.48</v>
      </c>
      <c r="I260" s="262"/>
      <c r="L260" s="362"/>
      <c r="M260" s="366"/>
      <c r="N260" s="367"/>
      <c r="O260" s="367"/>
      <c r="P260" s="367"/>
      <c r="Q260" s="367"/>
      <c r="R260" s="367"/>
      <c r="S260" s="367"/>
      <c r="T260" s="368"/>
      <c r="AT260" s="363" t="s">
        <v>153</v>
      </c>
      <c r="AU260" s="363" t="s">
        <v>88</v>
      </c>
      <c r="AV260" s="361" t="s">
        <v>88</v>
      </c>
      <c r="AW260" s="361" t="s">
        <v>34</v>
      </c>
      <c r="AX260" s="361" t="s">
        <v>79</v>
      </c>
      <c r="AY260" s="363" t="s">
        <v>142</v>
      </c>
    </row>
    <row r="261" spans="1:65" s="369" customFormat="1" ht="11.25" x14ac:dyDescent="0.2">
      <c r="B261" s="370"/>
      <c r="D261" s="349" t="s">
        <v>153</v>
      </c>
      <c r="E261" s="371" t="s">
        <v>1</v>
      </c>
      <c r="F261" s="372" t="s">
        <v>159</v>
      </c>
      <c r="H261" s="373">
        <v>30.98</v>
      </c>
      <c r="I261" s="263"/>
      <c r="L261" s="370"/>
      <c r="M261" s="374"/>
      <c r="N261" s="375"/>
      <c r="O261" s="375"/>
      <c r="P261" s="375"/>
      <c r="Q261" s="375"/>
      <c r="R261" s="375"/>
      <c r="S261" s="375"/>
      <c r="T261" s="376"/>
      <c r="AT261" s="371" t="s">
        <v>153</v>
      </c>
      <c r="AU261" s="371" t="s">
        <v>88</v>
      </c>
      <c r="AV261" s="369" t="s">
        <v>149</v>
      </c>
      <c r="AW261" s="369" t="s">
        <v>34</v>
      </c>
      <c r="AX261" s="369" t="s">
        <v>86</v>
      </c>
      <c r="AY261" s="371" t="s">
        <v>142</v>
      </c>
    </row>
    <row r="262" spans="1:65" s="325" customFormat="1" ht="22.9" customHeight="1" x14ac:dyDescent="0.2">
      <c r="B262" s="326"/>
      <c r="D262" s="327" t="s">
        <v>78</v>
      </c>
      <c r="E262" s="336" t="s">
        <v>205</v>
      </c>
      <c r="F262" s="336" t="s">
        <v>328</v>
      </c>
      <c r="I262" s="259"/>
      <c r="J262" s="337">
        <f>BK262</f>
        <v>0</v>
      </c>
      <c r="L262" s="326"/>
      <c r="M262" s="330"/>
      <c r="N262" s="331"/>
      <c r="O262" s="331"/>
      <c r="P262" s="332">
        <f>SUM(P263:P293)</f>
        <v>27.307032</v>
      </c>
      <c r="Q262" s="331"/>
      <c r="R262" s="332">
        <f>SUM(R263:R293)</f>
        <v>8.6089540000000007</v>
      </c>
      <c r="S262" s="331"/>
      <c r="T262" s="333">
        <f>SUM(T263:T293)</f>
        <v>0.33500000000000002</v>
      </c>
      <c r="AR262" s="327" t="s">
        <v>86</v>
      </c>
      <c r="AT262" s="334" t="s">
        <v>78</v>
      </c>
      <c r="AU262" s="334" t="s">
        <v>86</v>
      </c>
      <c r="AY262" s="327" t="s">
        <v>142</v>
      </c>
      <c r="BK262" s="335">
        <f>SUM(BK263:BK293)</f>
        <v>0</v>
      </c>
    </row>
    <row r="263" spans="1:65" s="270" customFormat="1" ht="33" customHeight="1" x14ac:dyDescent="0.2">
      <c r="A263" s="143"/>
      <c r="B263" s="144"/>
      <c r="C263" s="338" t="s">
        <v>329</v>
      </c>
      <c r="D263" s="338" t="s">
        <v>144</v>
      </c>
      <c r="E263" s="339" t="s">
        <v>330</v>
      </c>
      <c r="F263" s="340" t="s">
        <v>331</v>
      </c>
      <c r="G263" s="341" t="s">
        <v>293</v>
      </c>
      <c r="H263" s="342">
        <v>6</v>
      </c>
      <c r="I263" s="85"/>
      <c r="J263" s="343">
        <f>ROUND(I263*H263,2)</f>
        <v>0</v>
      </c>
      <c r="K263" s="340" t="s">
        <v>1</v>
      </c>
      <c r="L263" s="144"/>
      <c r="M263" s="344" t="s">
        <v>1</v>
      </c>
      <c r="N263" s="345" t="s">
        <v>44</v>
      </c>
      <c r="O263" s="346">
        <v>0.49</v>
      </c>
      <c r="P263" s="346">
        <f>O263*H263</f>
        <v>2.94</v>
      </c>
      <c r="Q263" s="346">
        <v>0</v>
      </c>
      <c r="R263" s="346">
        <f>Q263*H263</f>
        <v>0</v>
      </c>
      <c r="S263" s="346">
        <v>0</v>
      </c>
      <c r="T263" s="347">
        <f>S263*H263</f>
        <v>0</v>
      </c>
      <c r="U263" s="143"/>
      <c r="V263" s="143"/>
      <c r="W263" s="143"/>
      <c r="X263" s="143"/>
      <c r="Y263" s="143"/>
      <c r="Z263" s="143"/>
      <c r="AA263" s="143"/>
      <c r="AB263" s="143"/>
      <c r="AC263" s="143"/>
      <c r="AD263" s="143"/>
      <c r="AE263" s="143"/>
      <c r="AR263" s="348" t="s">
        <v>149</v>
      </c>
      <c r="AT263" s="348" t="s">
        <v>144</v>
      </c>
      <c r="AU263" s="348" t="s">
        <v>88</v>
      </c>
      <c r="AY263" s="132" t="s">
        <v>142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32" t="s">
        <v>86</v>
      </c>
      <c r="BK263" s="231">
        <f>ROUND(I263*H263,2)</f>
        <v>0</v>
      </c>
      <c r="BL263" s="132" t="s">
        <v>149</v>
      </c>
      <c r="BM263" s="348" t="s">
        <v>332</v>
      </c>
    </row>
    <row r="264" spans="1:65" s="361" customFormat="1" ht="11.25" x14ac:dyDescent="0.2">
      <c r="B264" s="362"/>
      <c r="D264" s="349" t="s">
        <v>153</v>
      </c>
      <c r="E264" s="363" t="s">
        <v>1</v>
      </c>
      <c r="F264" s="364" t="s">
        <v>333</v>
      </c>
      <c r="H264" s="365">
        <v>6</v>
      </c>
      <c r="I264" s="262"/>
      <c r="L264" s="362"/>
      <c r="M264" s="366"/>
      <c r="N264" s="367"/>
      <c r="O264" s="367"/>
      <c r="P264" s="367"/>
      <c r="Q264" s="367"/>
      <c r="R264" s="367"/>
      <c r="S264" s="367"/>
      <c r="T264" s="368"/>
      <c r="AT264" s="363" t="s">
        <v>153</v>
      </c>
      <c r="AU264" s="363" t="s">
        <v>88</v>
      </c>
      <c r="AV264" s="361" t="s">
        <v>88</v>
      </c>
      <c r="AW264" s="361" t="s">
        <v>34</v>
      </c>
      <c r="AX264" s="361" t="s">
        <v>86</v>
      </c>
      <c r="AY264" s="363" t="s">
        <v>142</v>
      </c>
    </row>
    <row r="265" spans="1:65" s="270" customFormat="1" ht="33" customHeight="1" x14ac:dyDescent="0.2">
      <c r="A265" s="143"/>
      <c r="B265" s="144"/>
      <c r="C265" s="338" t="s">
        <v>334</v>
      </c>
      <c r="D265" s="338" t="s">
        <v>144</v>
      </c>
      <c r="E265" s="339" t="s">
        <v>335</v>
      </c>
      <c r="F265" s="340" t="s">
        <v>336</v>
      </c>
      <c r="G265" s="341" t="s">
        <v>268</v>
      </c>
      <c r="H265" s="342">
        <v>10</v>
      </c>
      <c r="I265" s="85"/>
      <c r="J265" s="343">
        <f>ROUND(I265*H265,2)</f>
        <v>0</v>
      </c>
      <c r="K265" s="340" t="s">
        <v>148</v>
      </c>
      <c r="L265" s="144"/>
      <c r="M265" s="344" t="s">
        <v>1</v>
      </c>
      <c r="N265" s="345" t="s">
        <v>44</v>
      </c>
      <c r="O265" s="346">
        <v>1.0409999999999999</v>
      </c>
      <c r="P265" s="346">
        <f>O265*H265</f>
        <v>10.41</v>
      </c>
      <c r="Q265" s="346">
        <v>1E-4</v>
      </c>
      <c r="R265" s="346">
        <f>Q265*H265</f>
        <v>1E-3</v>
      </c>
      <c r="S265" s="346">
        <v>0</v>
      </c>
      <c r="T265" s="347">
        <f>S265*H265</f>
        <v>0</v>
      </c>
      <c r="U265" s="143"/>
      <c r="V265" s="143"/>
      <c r="W265" s="143"/>
      <c r="X265" s="143"/>
      <c r="Y265" s="143"/>
      <c r="Z265" s="143"/>
      <c r="AA265" s="143"/>
      <c r="AB265" s="143"/>
      <c r="AC265" s="143"/>
      <c r="AD265" s="143"/>
      <c r="AE265" s="143"/>
      <c r="AR265" s="348" t="s">
        <v>149</v>
      </c>
      <c r="AT265" s="348" t="s">
        <v>144</v>
      </c>
      <c r="AU265" s="348" t="s">
        <v>88</v>
      </c>
      <c r="AY265" s="132" t="s">
        <v>142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32" t="s">
        <v>86</v>
      </c>
      <c r="BK265" s="231">
        <f>ROUND(I265*H265,2)</f>
        <v>0</v>
      </c>
      <c r="BL265" s="132" t="s">
        <v>149</v>
      </c>
      <c r="BM265" s="348" t="s">
        <v>337</v>
      </c>
    </row>
    <row r="266" spans="1:65" s="361" customFormat="1" ht="11.25" x14ac:dyDescent="0.2">
      <c r="B266" s="362"/>
      <c r="D266" s="349" t="s">
        <v>153</v>
      </c>
      <c r="E266" s="363" t="s">
        <v>1</v>
      </c>
      <c r="F266" s="364" t="s">
        <v>338</v>
      </c>
      <c r="H266" s="365">
        <v>10</v>
      </c>
      <c r="I266" s="262"/>
      <c r="L266" s="362"/>
      <c r="M266" s="366"/>
      <c r="N266" s="367"/>
      <c r="O266" s="367"/>
      <c r="P266" s="367"/>
      <c r="Q266" s="367"/>
      <c r="R266" s="367"/>
      <c r="S266" s="367"/>
      <c r="T266" s="368"/>
      <c r="AT266" s="363" t="s">
        <v>153</v>
      </c>
      <c r="AU266" s="363" t="s">
        <v>88</v>
      </c>
      <c r="AV266" s="361" t="s">
        <v>88</v>
      </c>
      <c r="AW266" s="361" t="s">
        <v>34</v>
      </c>
      <c r="AX266" s="361" t="s">
        <v>86</v>
      </c>
      <c r="AY266" s="363" t="s">
        <v>142</v>
      </c>
    </row>
    <row r="267" spans="1:65" s="270" customFormat="1" ht="16.5" customHeight="1" x14ac:dyDescent="0.2">
      <c r="A267" s="143"/>
      <c r="B267" s="144"/>
      <c r="C267" s="385" t="s">
        <v>339</v>
      </c>
      <c r="D267" s="385" t="s">
        <v>242</v>
      </c>
      <c r="E267" s="386" t="s">
        <v>340</v>
      </c>
      <c r="F267" s="387" t="s">
        <v>341</v>
      </c>
      <c r="G267" s="388" t="s">
        <v>342</v>
      </c>
      <c r="H267" s="389">
        <v>10</v>
      </c>
      <c r="I267" s="86"/>
      <c r="J267" s="390">
        <f>ROUND(I267*H267,2)</f>
        <v>0</v>
      </c>
      <c r="K267" s="387" t="s">
        <v>1</v>
      </c>
      <c r="L267" s="391"/>
      <c r="M267" s="392" t="s">
        <v>1</v>
      </c>
      <c r="N267" s="393" t="s">
        <v>44</v>
      </c>
      <c r="O267" s="346">
        <v>0</v>
      </c>
      <c r="P267" s="346">
        <f>O267*H267</f>
        <v>0</v>
      </c>
      <c r="Q267" s="346">
        <v>0.65</v>
      </c>
      <c r="R267" s="346">
        <f>Q267*H267</f>
        <v>6.5</v>
      </c>
      <c r="S267" s="346">
        <v>0</v>
      </c>
      <c r="T267" s="347">
        <f>S267*H267</f>
        <v>0</v>
      </c>
      <c r="U267" s="143"/>
      <c r="V267" s="143"/>
      <c r="W267" s="143"/>
      <c r="X267" s="143"/>
      <c r="Y267" s="143"/>
      <c r="Z267" s="143"/>
      <c r="AA267" s="143"/>
      <c r="AB267" s="143"/>
      <c r="AC267" s="143"/>
      <c r="AD267" s="143"/>
      <c r="AE267" s="143"/>
      <c r="AR267" s="348" t="s">
        <v>205</v>
      </c>
      <c r="AT267" s="348" t="s">
        <v>242</v>
      </c>
      <c r="AU267" s="348" t="s">
        <v>88</v>
      </c>
      <c r="AY267" s="132" t="s">
        <v>142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32" t="s">
        <v>86</v>
      </c>
      <c r="BK267" s="231">
        <f>ROUND(I267*H267,2)</f>
        <v>0</v>
      </c>
      <c r="BL267" s="132" t="s">
        <v>149</v>
      </c>
      <c r="BM267" s="348" t="s">
        <v>343</v>
      </c>
    </row>
    <row r="268" spans="1:65" s="270" customFormat="1" ht="55.5" customHeight="1" x14ac:dyDescent="0.2">
      <c r="A268" s="143"/>
      <c r="B268" s="144"/>
      <c r="C268" s="338" t="s">
        <v>344</v>
      </c>
      <c r="D268" s="338" t="s">
        <v>144</v>
      </c>
      <c r="E268" s="339" t="s">
        <v>345</v>
      </c>
      <c r="F268" s="340" t="s">
        <v>346</v>
      </c>
      <c r="G268" s="341" t="s">
        <v>293</v>
      </c>
      <c r="H268" s="342">
        <v>10</v>
      </c>
      <c r="I268" s="85"/>
      <c r="J268" s="343">
        <f>ROUND(I268*H268,2)</f>
        <v>0</v>
      </c>
      <c r="K268" s="340" t="s">
        <v>1</v>
      </c>
      <c r="L268" s="144"/>
      <c r="M268" s="344" t="s">
        <v>1</v>
      </c>
      <c r="N268" s="345" t="s">
        <v>44</v>
      </c>
      <c r="O268" s="346">
        <v>6.4000000000000001E-2</v>
      </c>
      <c r="P268" s="346">
        <f>O268*H268</f>
        <v>0.64</v>
      </c>
      <c r="Q268" s="346">
        <v>2E-3</v>
      </c>
      <c r="R268" s="346">
        <f>Q268*H268</f>
        <v>0.02</v>
      </c>
      <c r="S268" s="346">
        <v>0</v>
      </c>
      <c r="T268" s="347">
        <f>S268*H268</f>
        <v>0</v>
      </c>
      <c r="U268" s="143"/>
      <c r="V268" s="143"/>
      <c r="W268" s="143"/>
      <c r="X268" s="143"/>
      <c r="Y268" s="143"/>
      <c r="Z268" s="143"/>
      <c r="AA268" s="143"/>
      <c r="AB268" s="143"/>
      <c r="AC268" s="143"/>
      <c r="AD268" s="143"/>
      <c r="AE268" s="143"/>
      <c r="AR268" s="348" t="s">
        <v>149</v>
      </c>
      <c r="AT268" s="348" t="s">
        <v>144</v>
      </c>
      <c r="AU268" s="348" t="s">
        <v>88</v>
      </c>
      <c r="AY268" s="132" t="s">
        <v>142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32" t="s">
        <v>86</v>
      </c>
      <c r="BK268" s="231">
        <f>ROUND(I268*H268,2)</f>
        <v>0</v>
      </c>
      <c r="BL268" s="132" t="s">
        <v>149</v>
      </c>
      <c r="BM268" s="348" t="s">
        <v>347</v>
      </c>
    </row>
    <row r="269" spans="1:65" s="361" customFormat="1" ht="11.25" x14ac:dyDescent="0.2">
      <c r="B269" s="362"/>
      <c r="D269" s="349" t="s">
        <v>153</v>
      </c>
      <c r="E269" s="363" t="s">
        <v>1</v>
      </c>
      <c r="F269" s="364" t="s">
        <v>348</v>
      </c>
      <c r="H269" s="365">
        <v>10</v>
      </c>
      <c r="I269" s="262"/>
      <c r="L269" s="362"/>
      <c r="M269" s="366"/>
      <c r="N269" s="367"/>
      <c r="O269" s="367"/>
      <c r="P269" s="367"/>
      <c r="Q269" s="367"/>
      <c r="R269" s="367"/>
      <c r="S269" s="367"/>
      <c r="T269" s="368"/>
      <c r="AT269" s="363" t="s">
        <v>153</v>
      </c>
      <c r="AU269" s="363" t="s">
        <v>88</v>
      </c>
      <c r="AV269" s="361" t="s">
        <v>88</v>
      </c>
      <c r="AW269" s="361" t="s">
        <v>34</v>
      </c>
      <c r="AX269" s="361" t="s">
        <v>86</v>
      </c>
      <c r="AY269" s="363" t="s">
        <v>142</v>
      </c>
    </row>
    <row r="270" spans="1:65" s="270" customFormat="1" ht="21.75" customHeight="1" x14ac:dyDescent="0.2">
      <c r="A270" s="143"/>
      <c r="B270" s="144"/>
      <c r="C270" s="338" t="s">
        <v>349</v>
      </c>
      <c r="D270" s="338" t="s">
        <v>144</v>
      </c>
      <c r="E270" s="339" t="s">
        <v>350</v>
      </c>
      <c r="F270" s="340" t="s">
        <v>351</v>
      </c>
      <c r="G270" s="341" t="s">
        <v>268</v>
      </c>
      <c r="H270" s="342">
        <v>6</v>
      </c>
      <c r="I270" s="85"/>
      <c r="J270" s="343">
        <f>ROUND(I270*H270,2)</f>
        <v>0</v>
      </c>
      <c r="K270" s="340" t="s">
        <v>148</v>
      </c>
      <c r="L270" s="144"/>
      <c r="M270" s="344" t="s">
        <v>1</v>
      </c>
      <c r="N270" s="345" t="s">
        <v>44</v>
      </c>
      <c r="O270" s="346">
        <v>5.3999999999999999E-2</v>
      </c>
      <c r="P270" s="346">
        <f>O270*H270</f>
        <v>0.32400000000000001</v>
      </c>
      <c r="Q270" s="346">
        <v>0</v>
      </c>
      <c r="R270" s="346">
        <f>Q270*H270</f>
        <v>0</v>
      </c>
      <c r="S270" s="346">
        <v>5.0000000000000001E-3</v>
      </c>
      <c r="T270" s="347">
        <f>S270*H270</f>
        <v>0.03</v>
      </c>
      <c r="U270" s="143"/>
      <c r="V270" s="143"/>
      <c r="W270" s="143"/>
      <c r="X270" s="143"/>
      <c r="Y270" s="143"/>
      <c r="Z270" s="143"/>
      <c r="AA270" s="143"/>
      <c r="AB270" s="143"/>
      <c r="AC270" s="143"/>
      <c r="AD270" s="143"/>
      <c r="AE270" s="143"/>
      <c r="AR270" s="348" t="s">
        <v>149</v>
      </c>
      <c r="AT270" s="348" t="s">
        <v>144</v>
      </c>
      <c r="AU270" s="348" t="s">
        <v>88</v>
      </c>
      <c r="AY270" s="132" t="s">
        <v>142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32" t="s">
        <v>86</v>
      </c>
      <c r="BK270" s="231">
        <f>ROUND(I270*H270,2)</f>
        <v>0</v>
      </c>
      <c r="BL270" s="132" t="s">
        <v>149</v>
      </c>
      <c r="BM270" s="348" t="s">
        <v>352</v>
      </c>
    </row>
    <row r="271" spans="1:65" s="361" customFormat="1" ht="11.25" x14ac:dyDescent="0.2">
      <c r="B271" s="362"/>
      <c r="D271" s="349" t="s">
        <v>153</v>
      </c>
      <c r="E271" s="363" t="s">
        <v>1</v>
      </c>
      <c r="F271" s="364" t="s">
        <v>353</v>
      </c>
      <c r="H271" s="365">
        <v>6</v>
      </c>
      <c r="I271" s="262"/>
      <c r="L271" s="362"/>
      <c r="M271" s="366"/>
      <c r="N271" s="367"/>
      <c r="O271" s="367"/>
      <c r="P271" s="367"/>
      <c r="Q271" s="367"/>
      <c r="R271" s="367"/>
      <c r="S271" s="367"/>
      <c r="T271" s="368"/>
      <c r="AT271" s="363" t="s">
        <v>153</v>
      </c>
      <c r="AU271" s="363" t="s">
        <v>88</v>
      </c>
      <c r="AV271" s="361" t="s">
        <v>88</v>
      </c>
      <c r="AW271" s="361" t="s">
        <v>34</v>
      </c>
      <c r="AX271" s="361" t="s">
        <v>86</v>
      </c>
      <c r="AY271" s="363" t="s">
        <v>142</v>
      </c>
    </row>
    <row r="272" spans="1:65" s="270" customFormat="1" ht="21.75" customHeight="1" x14ac:dyDescent="0.2">
      <c r="A272" s="143"/>
      <c r="B272" s="144"/>
      <c r="C272" s="338" t="s">
        <v>354</v>
      </c>
      <c r="D272" s="338" t="s">
        <v>144</v>
      </c>
      <c r="E272" s="339" t="s">
        <v>355</v>
      </c>
      <c r="F272" s="340" t="s">
        <v>356</v>
      </c>
      <c r="G272" s="341" t="s">
        <v>357</v>
      </c>
      <c r="H272" s="342">
        <v>1</v>
      </c>
      <c r="I272" s="85"/>
      <c r="J272" s="343">
        <f>ROUND(I272*H272,2)</f>
        <v>0</v>
      </c>
      <c r="K272" s="340" t="s">
        <v>1</v>
      </c>
      <c r="L272" s="144"/>
      <c r="M272" s="344" t="s">
        <v>1</v>
      </c>
      <c r="N272" s="345" t="s">
        <v>44</v>
      </c>
      <c r="O272" s="346">
        <v>5.3999999999999999E-2</v>
      </c>
      <c r="P272" s="346">
        <f>O272*H272</f>
        <v>5.3999999999999999E-2</v>
      </c>
      <c r="Q272" s="346">
        <v>0</v>
      </c>
      <c r="R272" s="346">
        <f>Q272*H272</f>
        <v>0</v>
      </c>
      <c r="S272" s="346">
        <v>5.0000000000000001E-3</v>
      </c>
      <c r="T272" s="347">
        <f>S272*H272</f>
        <v>5.0000000000000001E-3</v>
      </c>
      <c r="U272" s="143"/>
      <c r="V272" s="143"/>
      <c r="W272" s="143"/>
      <c r="X272" s="143"/>
      <c r="Y272" s="143"/>
      <c r="Z272" s="143"/>
      <c r="AA272" s="143"/>
      <c r="AB272" s="143"/>
      <c r="AC272" s="143"/>
      <c r="AD272" s="143"/>
      <c r="AE272" s="143"/>
      <c r="AR272" s="348" t="s">
        <v>149</v>
      </c>
      <c r="AT272" s="348" t="s">
        <v>144</v>
      </c>
      <c r="AU272" s="348" t="s">
        <v>88</v>
      </c>
      <c r="AY272" s="132" t="s">
        <v>142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32" t="s">
        <v>86</v>
      </c>
      <c r="BK272" s="231">
        <f>ROUND(I272*H272,2)</f>
        <v>0</v>
      </c>
      <c r="BL272" s="132" t="s">
        <v>149</v>
      </c>
      <c r="BM272" s="348" t="s">
        <v>358</v>
      </c>
    </row>
    <row r="273" spans="1:65" s="354" customFormat="1" ht="22.5" x14ac:dyDescent="0.2">
      <c r="B273" s="355"/>
      <c r="D273" s="349" t="s">
        <v>153</v>
      </c>
      <c r="E273" s="356" t="s">
        <v>1</v>
      </c>
      <c r="F273" s="357" t="s">
        <v>356</v>
      </c>
      <c r="H273" s="356" t="s">
        <v>1</v>
      </c>
      <c r="I273" s="261"/>
      <c r="L273" s="355"/>
      <c r="M273" s="358"/>
      <c r="N273" s="359"/>
      <c r="O273" s="359"/>
      <c r="P273" s="359"/>
      <c r="Q273" s="359"/>
      <c r="R273" s="359"/>
      <c r="S273" s="359"/>
      <c r="T273" s="360"/>
      <c r="AT273" s="356" t="s">
        <v>153</v>
      </c>
      <c r="AU273" s="356" t="s">
        <v>88</v>
      </c>
      <c r="AV273" s="354" t="s">
        <v>86</v>
      </c>
      <c r="AW273" s="354" t="s">
        <v>34</v>
      </c>
      <c r="AX273" s="354" t="s">
        <v>79</v>
      </c>
      <c r="AY273" s="356" t="s">
        <v>142</v>
      </c>
    </row>
    <row r="274" spans="1:65" s="361" customFormat="1" ht="11.25" x14ac:dyDescent="0.2">
      <c r="B274" s="362"/>
      <c r="D274" s="349" t="s">
        <v>153</v>
      </c>
      <c r="E274" s="363" t="s">
        <v>1</v>
      </c>
      <c r="F274" s="364" t="s">
        <v>86</v>
      </c>
      <c r="H274" s="365">
        <v>1</v>
      </c>
      <c r="I274" s="262"/>
      <c r="L274" s="362"/>
      <c r="M274" s="366"/>
      <c r="N274" s="367"/>
      <c r="O274" s="367"/>
      <c r="P274" s="367"/>
      <c r="Q274" s="367"/>
      <c r="R274" s="367"/>
      <c r="S274" s="367"/>
      <c r="T274" s="368"/>
      <c r="AT274" s="363" t="s">
        <v>153</v>
      </c>
      <c r="AU274" s="363" t="s">
        <v>88</v>
      </c>
      <c r="AV274" s="361" t="s">
        <v>88</v>
      </c>
      <c r="AW274" s="361" t="s">
        <v>34</v>
      </c>
      <c r="AX274" s="361" t="s">
        <v>86</v>
      </c>
      <c r="AY274" s="363" t="s">
        <v>142</v>
      </c>
    </row>
    <row r="275" spans="1:65" s="270" customFormat="1" ht="33" customHeight="1" x14ac:dyDescent="0.2">
      <c r="A275" s="143"/>
      <c r="B275" s="144"/>
      <c r="C275" s="338" t="s">
        <v>359</v>
      </c>
      <c r="D275" s="338" t="s">
        <v>144</v>
      </c>
      <c r="E275" s="339" t="s">
        <v>360</v>
      </c>
      <c r="F275" s="340" t="s">
        <v>361</v>
      </c>
      <c r="G275" s="341" t="s">
        <v>181</v>
      </c>
      <c r="H275" s="342">
        <v>0.28299999999999997</v>
      </c>
      <c r="I275" s="85"/>
      <c r="J275" s="343">
        <f>ROUND(I275*H275,2)</f>
        <v>0</v>
      </c>
      <c r="K275" s="340" t="s">
        <v>148</v>
      </c>
      <c r="L275" s="144"/>
      <c r="M275" s="344" t="s">
        <v>1</v>
      </c>
      <c r="N275" s="345" t="s">
        <v>44</v>
      </c>
      <c r="O275" s="346">
        <v>9.3040000000000003</v>
      </c>
      <c r="P275" s="346">
        <f>O275*H275</f>
        <v>2.633032</v>
      </c>
      <c r="Q275" s="346">
        <v>0</v>
      </c>
      <c r="R275" s="346">
        <f>Q275*H275</f>
        <v>0</v>
      </c>
      <c r="S275" s="346">
        <v>0</v>
      </c>
      <c r="T275" s="347">
        <f>S275*H275</f>
        <v>0</v>
      </c>
      <c r="U275" s="143"/>
      <c r="V275" s="143"/>
      <c r="W275" s="143"/>
      <c r="X275" s="143"/>
      <c r="Y275" s="143"/>
      <c r="Z275" s="143"/>
      <c r="AA275" s="143"/>
      <c r="AB275" s="143"/>
      <c r="AC275" s="143"/>
      <c r="AD275" s="143"/>
      <c r="AE275" s="143"/>
      <c r="AR275" s="348" t="s">
        <v>149</v>
      </c>
      <c r="AT275" s="348" t="s">
        <v>144</v>
      </c>
      <c r="AU275" s="348" t="s">
        <v>88</v>
      </c>
      <c r="AY275" s="132" t="s">
        <v>142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32" t="s">
        <v>86</v>
      </c>
      <c r="BK275" s="231">
        <f>ROUND(I275*H275,2)</f>
        <v>0</v>
      </c>
      <c r="BL275" s="132" t="s">
        <v>149</v>
      </c>
      <c r="BM275" s="348" t="s">
        <v>362</v>
      </c>
    </row>
    <row r="276" spans="1:65" s="354" customFormat="1" ht="11.25" x14ac:dyDescent="0.2">
      <c r="B276" s="355"/>
      <c r="D276" s="349" t="s">
        <v>153</v>
      </c>
      <c r="E276" s="356" t="s">
        <v>1</v>
      </c>
      <c r="F276" s="357" t="s">
        <v>363</v>
      </c>
      <c r="H276" s="356" t="s">
        <v>1</v>
      </c>
      <c r="I276" s="261"/>
      <c r="L276" s="355"/>
      <c r="M276" s="358"/>
      <c r="N276" s="359"/>
      <c r="O276" s="359"/>
      <c r="P276" s="359"/>
      <c r="Q276" s="359"/>
      <c r="R276" s="359"/>
      <c r="S276" s="359"/>
      <c r="T276" s="360"/>
      <c r="AT276" s="356" t="s">
        <v>153</v>
      </c>
      <c r="AU276" s="356" t="s">
        <v>88</v>
      </c>
      <c r="AV276" s="354" t="s">
        <v>86</v>
      </c>
      <c r="AW276" s="354" t="s">
        <v>34</v>
      </c>
      <c r="AX276" s="354" t="s">
        <v>79</v>
      </c>
      <c r="AY276" s="356" t="s">
        <v>142</v>
      </c>
    </row>
    <row r="277" spans="1:65" s="354" customFormat="1" ht="11.25" x14ac:dyDescent="0.2">
      <c r="B277" s="355"/>
      <c r="D277" s="349" t="s">
        <v>153</v>
      </c>
      <c r="E277" s="356" t="s">
        <v>1</v>
      </c>
      <c r="F277" s="357" t="s">
        <v>280</v>
      </c>
      <c r="H277" s="356" t="s">
        <v>1</v>
      </c>
      <c r="I277" s="261"/>
      <c r="L277" s="355"/>
      <c r="M277" s="358"/>
      <c r="N277" s="359"/>
      <c r="O277" s="359"/>
      <c r="P277" s="359"/>
      <c r="Q277" s="359"/>
      <c r="R277" s="359"/>
      <c r="S277" s="359"/>
      <c r="T277" s="360"/>
      <c r="AT277" s="356" t="s">
        <v>153</v>
      </c>
      <c r="AU277" s="356" t="s">
        <v>88</v>
      </c>
      <c r="AV277" s="354" t="s">
        <v>86</v>
      </c>
      <c r="AW277" s="354" t="s">
        <v>34</v>
      </c>
      <c r="AX277" s="354" t="s">
        <v>79</v>
      </c>
      <c r="AY277" s="356" t="s">
        <v>142</v>
      </c>
    </row>
    <row r="278" spans="1:65" s="361" customFormat="1" ht="11.25" x14ac:dyDescent="0.2">
      <c r="B278" s="362"/>
      <c r="D278" s="349" t="s">
        <v>153</v>
      </c>
      <c r="E278" s="363" t="s">
        <v>1</v>
      </c>
      <c r="F278" s="364" t="s">
        <v>364</v>
      </c>
      <c r="H278" s="365">
        <v>0.47099999999999997</v>
      </c>
      <c r="I278" s="262"/>
      <c r="L278" s="362"/>
      <c r="M278" s="366"/>
      <c r="N278" s="367"/>
      <c r="O278" s="367"/>
      <c r="P278" s="367"/>
      <c r="Q278" s="367"/>
      <c r="R278" s="367"/>
      <c r="S278" s="367"/>
      <c r="T278" s="368"/>
      <c r="AT278" s="363" t="s">
        <v>153</v>
      </c>
      <c r="AU278" s="363" t="s">
        <v>88</v>
      </c>
      <c r="AV278" s="361" t="s">
        <v>88</v>
      </c>
      <c r="AW278" s="361" t="s">
        <v>34</v>
      </c>
      <c r="AX278" s="361" t="s">
        <v>79</v>
      </c>
      <c r="AY278" s="363" t="s">
        <v>142</v>
      </c>
    </row>
    <row r="279" spans="1:65" s="361" customFormat="1" ht="11.25" x14ac:dyDescent="0.2">
      <c r="B279" s="362"/>
      <c r="D279" s="349" t="s">
        <v>153</v>
      </c>
      <c r="E279" s="363" t="s">
        <v>1</v>
      </c>
      <c r="F279" s="364" t="s">
        <v>365</v>
      </c>
      <c r="H279" s="365">
        <v>-0.188</v>
      </c>
      <c r="I279" s="262"/>
      <c r="L279" s="362"/>
      <c r="M279" s="366"/>
      <c r="N279" s="367"/>
      <c r="O279" s="367"/>
      <c r="P279" s="367"/>
      <c r="Q279" s="367"/>
      <c r="R279" s="367"/>
      <c r="S279" s="367"/>
      <c r="T279" s="368"/>
      <c r="AT279" s="363" t="s">
        <v>153</v>
      </c>
      <c r="AU279" s="363" t="s">
        <v>88</v>
      </c>
      <c r="AV279" s="361" t="s">
        <v>88</v>
      </c>
      <c r="AW279" s="361" t="s">
        <v>34</v>
      </c>
      <c r="AX279" s="361" t="s">
        <v>79</v>
      </c>
      <c r="AY279" s="363" t="s">
        <v>142</v>
      </c>
    </row>
    <row r="280" spans="1:65" s="369" customFormat="1" ht="11.25" x14ac:dyDescent="0.2">
      <c r="B280" s="370"/>
      <c r="D280" s="349" t="s">
        <v>153</v>
      </c>
      <c r="E280" s="371" t="s">
        <v>1</v>
      </c>
      <c r="F280" s="372" t="s">
        <v>159</v>
      </c>
      <c r="H280" s="373">
        <v>0.28299999999999997</v>
      </c>
      <c r="I280" s="263"/>
      <c r="L280" s="370"/>
      <c r="M280" s="374"/>
      <c r="N280" s="375"/>
      <c r="O280" s="375"/>
      <c r="P280" s="375"/>
      <c r="Q280" s="375"/>
      <c r="R280" s="375"/>
      <c r="S280" s="375"/>
      <c r="T280" s="376"/>
      <c r="AT280" s="371" t="s">
        <v>153</v>
      </c>
      <c r="AU280" s="371" t="s">
        <v>88</v>
      </c>
      <c r="AV280" s="369" t="s">
        <v>149</v>
      </c>
      <c r="AW280" s="369" t="s">
        <v>34</v>
      </c>
      <c r="AX280" s="369" t="s">
        <v>86</v>
      </c>
      <c r="AY280" s="371" t="s">
        <v>142</v>
      </c>
    </row>
    <row r="281" spans="1:65" s="270" customFormat="1" ht="21.75" customHeight="1" x14ac:dyDescent="0.2">
      <c r="A281" s="143"/>
      <c r="B281" s="144"/>
      <c r="C281" s="338" t="s">
        <v>366</v>
      </c>
      <c r="D281" s="338" t="s">
        <v>144</v>
      </c>
      <c r="E281" s="339" t="s">
        <v>367</v>
      </c>
      <c r="F281" s="340" t="s">
        <v>368</v>
      </c>
      <c r="G281" s="341" t="s">
        <v>293</v>
      </c>
      <c r="H281" s="342">
        <v>2</v>
      </c>
      <c r="I281" s="85"/>
      <c r="J281" s="343">
        <f>ROUND(I281*H281,2)</f>
        <v>0</v>
      </c>
      <c r="K281" s="340" t="s">
        <v>148</v>
      </c>
      <c r="L281" s="144"/>
      <c r="M281" s="344" t="s">
        <v>1</v>
      </c>
      <c r="N281" s="345" t="s">
        <v>44</v>
      </c>
      <c r="O281" s="346">
        <v>1.6639999999999999</v>
      </c>
      <c r="P281" s="346">
        <f>O281*H281</f>
        <v>3.3279999999999998</v>
      </c>
      <c r="Q281" s="346">
        <v>1.1469999999999999E-2</v>
      </c>
      <c r="R281" s="346">
        <f>Q281*H281</f>
        <v>2.2939999999999999E-2</v>
      </c>
      <c r="S281" s="346">
        <v>0</v>
      </c>
      <c r="T281" s="347">
        <f>S281*H281</f>
        <v>0</v>
      </c>
      <c r="U281" s="143"/>
      <c r="V281" s="143"/>
      <c r="W281" s="143"/>
      <c r="X281" s="143"/>
      <c r="Y281" s="143"/>
      <c r="Z281" s="143"/>
      <c r="AA281" s="143"/>
      <c r="AB281" s="143"/>
      <c r="AC281" s="143"/>
      <c r="AD281" s="143"/>
      <c r="AE281" s="143"/>
      <c r="AR281" s="348" t="s">
        <v>149</v>
      </c>
      <c r="AT281" s="348" t="s">
        <v>144</v>
      </c>
      <c r="AU281" s="348" t="s">
        <v>88</v>
      </c>
      <c r="AY281" s="132" t="s">
        <v>142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32" t="s">
        <v>86</v>
      </c>
      <c r="BK281" s="231">
        <f>ROUND(I281*H281,2)</f>
        <v>0</v>
      </c>
      <c r="BL281" s="132" t="s">
        <v>149</v>
      </c>
      <c r="BM281" s="348" t="s">
        <v>369</v>
      </c>
    </row>
    <row r="282" spans="1:65" s="354" customFormat="1" ht="11.25" x14ac:dyDescent="0.2">
      <c r="B282" s="355"/>
      <c r="D282" s="349" t="s">
        <v>153</v>
      </c>
      <c r="E282" s="356" t="s">
        <v>1</v>
      </c>
      <c r="F282" s="357" t="s">
        <v>370</v>
      </c>
      <c r="H282" s="356" t="s">
        <v>1</v>
      </c>
      <c r="I282" s="261"/>
      <c r="L282" s="355"/>
      <c r="M282" s="358"/>
      <c r="N282" s="359"/>
      <c r="O282" s="359"/>
      <c r="P282" s="359"/>
      <c r="Q282" s="359"/>
      <c r="R282" s="359"/>
      <c r="S282" s="359"/>
      <c r="T282" s="360"/>
      <c r="AT282" s="356" t="s">
        <v>153</v>
      </c>
      <c r="AU282" s="356" t="s">
        <v>88</v>
      </c>
      <c r="AV282" s="354" t="s">
        <v>86</v>
      </c>
      <c r="AW282" s="354" t="s">
        <v>34</v>
      </c>
      <c r="AX282" s="354" t="s">
        <v>79</v>
      </c>
      <c r="AY282" s="356" t="s">
        <v>142</v>
      </c>
    </row>
    <row r="283" spans="1:65" s="361" customFormat="1" ht="11.25" x14ac:dyDescent="0.2">
      <c r="B283" s="362"/>
      <c r="D283" s="349" t="s">
        <v>153</v>
      </c>
      <c r="E283" s="363" t="s">
        <v>1</v>
      </c>
      <c r="F283" s="364" t="s">
        <v>88</v>
      </c>
      <c r="H283" s="365">
        <v>2</v>
      </c>
      <c r="I283" s="262"/>
      <c r="L283" s="362"/>
      <c r="M283" s="366"/>
      <c r="N283" s="367"/>
      <c r="O283" s="367"/>
      <c r="P283" s="367"/>
      <c r="Q283" s="367"/>
      <c r="R283" s="367"/>
      <c r="S283" s="367"/>
      <c r="T283" s="368"/>
      <c r="AT283" s="363" t="s">
        <v>153</v>
      </c>
      <c r="AU283" s="363" t="s">
        <v>88</v>
      </c>
      <c r="AV283" s="361" t="s">
        <v>88</v>
      </c>
      <c r="AW283" s="361" t="s">
        <v>34</v>
      </c>
      <c r="AX283" s="361" t="s">
        <v>86</v>
      </c>
      <c r="AY283" s="363" t="s">
        <v>142</v>
      </c>
    </row>
    <row r="284" spans="1:65" s="270" customFormat="1" ht="21.75" customHeight="1" x14ac:dyDescent="0.2">
      <c r="A284" s="143"/>
      <c r="B284" s="144"/>
      <c r="C284" s="385" t="s">
        <v>371</v>
      </c>
      <c r="D284" s="385" t="s">
        <v>242</v>
      </c>
      <c r="E284" s="386" t="s">
        <v>372</v>
      </c>
      <c r="F284" s="387" t="s">
        <v>373</v>
      </c>
      <c r="G284" s="388" t="s">
        <v>293</v>
      </c>
      <c r="H284" s="389">
        <v>2</v>
      </c>
      <c r="I284" s="86"/>
      <c r="J284" s="390">
        <f>ROUND(I284*H284,2)</f>
        <v>0</v>
      </c>
      <c r="K284" s="387" t="s">
        <v>148</v>
      </c>
      <c r="L284" s="391"/>
      <c r="M284" s="392" t="s">
        <v>1</v>
      </c>
      <c r="N284" s="393" t="s">
        <v>44</v>
      </c>
      <c r="O284" s="346">
        <v>0</v>
      </c>
      <c r="P284" s="346">
        <f>O284*H284</f>
        <v>0</v>
      </c>
      <c r="Q284" s="346">
        <v>0.58499999999999996</v>
      </c>
      <c r="R284" s="346">
        <f>Q284*H284</f>
        <v>1.17</v>
      </c>
      <c r="S284" s="346">
        <v>0</v>
      </c>
      <c r="T284" s="347">
        <f>S284*H284</f>
        <v>0</v>
      </c>
      <c r="U284" s="143"/>
      <c r="V284" s="143"/>
      <c r="W284" s="143"/>
      <c r="X284" s="143"/>
      <c r="Y284" s="143"/>
      <c r="Z284" s="143"/>
      <c r="AA284" s="143"/>
      <c r="AB284" s="143"/>
      <c r="AC284" s="143"/>
      <c r="AD284" s="143"/>
      <c r="AE284" s="143"/>
      <c r="AR284" s="348" t="s">
        <v>205</v>
      </c>
      <c r="AT284" s="348" t="s">
        <v>242</v>
      </c>
      <c r="AU284" s="348" t="s">
        <v>88</v>
      </c>
      <c r="AY284" s="132" t="s">
        <v>142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32" t="s">
        <v>86</v>
      </c>
      <c r="BK284" s="231">
        <f>ROUND(I284*H284,2)</f>
        <v>0</v>
      </c>
      <c r="BL284" s="132" t="s">
        <v>149</v>
      </c>
      <c r="BM284" s="348" t="s">
        <v>374</v>
      </c>
    </row>
    <row r="285" spans="1:65" s="270" customFormat="1" ht="21.75" customHeight="1" x14ac:dyDescent="0.2">
      <c r="A285" s="143"/>
      <c r="B285" s="144"/>
      <c r="C285" s="338" t="s">
        <v>375</v>
      </c>
      <c r="D285" s="338" t="s">
        <v>144</v>
      </c>
      <c r="E285" s="339" t="s">
        <v>376</v>
      </c>
      <c r="F285" s="340" t="s">
        <v>377</v>
      </c>
      <c r="G285" s="341" t="s">
        <v>293</v>
      </c>
      <c r="H285" s="342">
        <v>3</v>
      </c>
      <c r="I285" s="85"/>
      <c r="J285" s="343">
        <f>ROUND(I285*H285,2)</f>
        <v>0</v>
      </c>
      <c r="K285" s="340" t="s">
        <v>1</v>
      </c>
      <c r="L285" s="144"/>
      <c r="M285" s="344" t="s">
        <v>1</v>
      </c>
      <c r="N285" s="345" t="s">
        <v>44</v>
      </c>
      <c r="O285" s="346">
        <v>1.994</v>
      </c>
      <c r="P285" s="346">
        <f>O285*H285</f>
        <v>5.9820000000000002</v>
      </c>
      <c r="Q285" s="346">
        <v>0.217338</v>
      </c>
      <c r="R285" s="346">
        <f>Q285*H285</f>
        <v>0.65201399999999998</v>
      </c>
      <c r="S285" s="346">
        <v>0</v>
      </c>
      <c r="T285" s="347">
        <f>S285*H285</f>
        <v>0</v>
      </c>
      <c r="U285" s="143"/>
      <c r="V285" s="143"/>
      <c r="W285" s="143"/>
      <c r="X285" s="143"/>
      <c r="Y285" s="143"/>
      <c r="Z285" s="143"/>
      <c r="AA285" s="143"/>
      <c r="AB285" s="143"/>
      <c r="AC285" s="143"/>
      <c r="AD285" s="143"/>
      <c r="AE285" s="143"/>
      <c r="AR285" s="348" t="s">
        <v>149</v>
      </c>
      <c r="AT285" s="348" t="s">
        <v>144</v>
      </c>
      <c r="AU285" s="348" t="s">
        <v>88</v>
      </c>
      <c r="AY285" s="132" t="s">
        <v>142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32" t="s">
        <v>86</v>
      </c>
      <c r="BK285" s="231">
        <f>ROUND(I285*H285,2)</f>
        <v>0</v>
      </c>
      <c r="BL285" s="132" t="s">
        <v>149</v>
      </c>
      <c r="BM285" s="348" t="s">
        <v>378</v>
      </c>
    </row>
    <row r="286" spans="1:65" s="354" customFormat="1" ht="11.25" x14ac:dyDescent="0.2">
      <c r="B286" s="355"/>
      <c r="D286" s="349" t="s">
        <v>153</v>
      </c>
      <c r="E286" s="356" t="s">
        <v>1</v>
      </c>
      <c r="F286" s="357" t="s">
        <v>363</v>
      </c>
      <c r="H286" s="356" t="s">
        <v>1</v>
      </c>
      <c r="I286" s="261"/>
      <c r="L286" s="355"/>
      <c r="M286" s="358"/>
      <c r="N286" s="359"/>
      <c r="O286" s="359"/>
      <c r="P286" s="359"/>
      <c r="Q286" s="359"/>
      <c r="R286" s="359"/>
      <c r="S286" s="359"/>
      <c r="T286" s="360"/>
      <c r="AT286" s="356" t="s">
        <v>153</v>
      </c>
      <c r="AU286" s="356" t="s">
        <v>88</v>
      </c>
      <c r="AV286" s="354" t="s">
        <v>86</v>
      </c>
      <c r="AW286" s="354" t="s">
        <v>34</v>
      </c>
      <c r="AX286" s="354" t="s">
        <v>79</v>
      </c>
      <c r="AY286" s="356" t="s">
        <v>142</v>
      </c>
    </row>
    <row r="287" spans="1:65" s="354" customFormat="1" ht="11.25" x14ac:dyDescent="0.2">
      <c r="B287" s="355"/>
      <c r="D287" s="349" t="s">
        <v>153</v>
      </c>
      <c r="E287" s="356" t="s">
        <v>1</v>
      </c>
      <c r="F287" s="357" t="s">
        <v>379</v>
      </c>
      <c r="H287" s="356" t="s">
        <v>1</v>
      </c>
      <c r="I287" s="261"/>
      <c r="L287" s="355"/>
      <c r="M287" s="358"/>
      <c r="N287" s="359"/>
      <c r="O287" s="359"/>
      <c r="P287" s="359"/>
      <c r="Q287" s="359"/>
      <c r="R287" s="359"/>
      <c r="S287" s="359"/>
      <c r="T287" s="360"/>
      <c r="AT287" s="356" t="s">
        <v>153</v>
      </c>
      <c r="AU287" s="356" t="s">
        <v>88</v>
      </c>
      <c r="AV287" s="354" t="s">
        <v>86</v>
      </c>
      <c r="AW287" s="354" t="s">
        <v>34</v>
      </c>
      <c r="AX287" s="354" t="s">
        <v>79</v>
      </c>
      <c r="AY287" s="356" t="s">
        <v>142</v>
      </c>
    </row>
    <row r="288" spans="1:65" s="361" customFormat="1" ht="11.25" x14ac:dyDescent="0.2">
      <c r="B288" s="362"/>
      <c r="D288" s="349" t="s">
        <v>153</v>
      </c>
      <c r="E288" s="363" t="s">
        <v>1</v>
      </c>
      <c r="F288" s="364" t="s">
        <v>165</v>
      </c>
      <c r="H288" s="365">
        <v>3</v>
      </c>
      <c r="I288" s="262"/>
      <c r="L288" s="362"/>
      <c r="M288" s="366"/>
      <c r="N288" s="367"/>
      <c r="O288" s="367"/>
      <c r="P288" s="367"/>
      <c r="Q288" s="367"/>
      <c r="R288" s="367"/>
      <c r="S288" s="367"/>
      <c r="T288" s="368"/>
      <c r="AT288" s="363" t="s">
        <v>153</v>
      </c>
      <c r="AU288" s="363" t="s">
        <v>88</v>
      </c>
      <c r="AV288" s="361" t="s">
        <v>88</v>
      </c>
      <c r="AW288" s="361" t="s">
        <v>34</v>
      </c>
      <c r="AX288" s="361" t="s">
        <v>86</v>
      </c>
      <c r="AY288" s="363" t="s">
        <v>142</v>
      </c>
    </row>
    <row r="289" spans="1:65" s="270" customFormat="1" ht="21.75" customHeight="1" x14ac:dyDescent="0.2">
      <c r="A289" s="143"/>
      <c r="B289" s="144"/>
      <c r="C289" s="385" t="s">
        <v>380</v>
      </c>
      <c r="D289" s="385" t="s">
        <v>242</v>
      </c>
      <c r="E289" s="386" t="s">
        <v>381</v>
      </c>
      <c r="F289" s="387" t="s">
        <v>382</v>
      </c>
      <c r="G289" s="388" t="s">
        <v>293</v>
      </c>
      <c r="H289" s="389">
        <v>3</v>
      </c>
      <c r="I289" s="86"/>
      <c r="J289" s="390">
        <f>ROUND(I289*H289,2)</f>
        <v>0</v>
      </c>
      <c r="K289" s="387" t="s">
        <v>1</v>
      </c>
      <c r="L289" s="391"/>
      <c r="M289" s="392" t="s">
        <v>1</v>
      </c>
      <c r="N289" s="393" t="s">
        <v>44</v>
      </c>
      <c r="O289" s="346">
        <v>0</v>
      </c>
      <c r="P289" s="346">
        <f>O289*H289</f>
        <v>0</v>
      </c>
      <c r="Q289" s="346">
        <v>8.1000000000000003E-2</v>
      </c>
      <c r="R289" s="346">
        <f>Q289*H289</f>
        <v>0.24299999999999999</v>
      </c>
      <c r="S289" s="346">
        <v>0</v>
      </c>
      <c r="T289" s="347">
        <f>S289*H289</f>
        <v>0</v>
      </c>
      <c r="U289" s="143"/>
      <c r="V289" s="143"/>
      <c r="W289" s="143"/>
      <c r="X289" s="143"/>
      <c r="Y289" s="143"/>
      <c r="Z289" s="143"/>
      <c r="AA289" s="143"/>
      <c r="AB289" s="143"/>
      <c r="AC289" s="143"/>
      <c r="AD289" s="143"/>
      <c r="AE289" s="143"/>
      <c r="AR289" s="348" t="s">
        <v>205</v>
      </c>
      <c r="AT289" s="348" t="s">
        <v>242</v>
      </c>
      <c r="AU289" s="348" t="s">
        <v>88</v>
      </c>
      <c r="AY289" s="132" t="s">
        <v>142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32" t="s">
        <v>86</v>
      </c>
      <c r="BK289" s="231">
        <f>ROUND(I289*H289,2)</f>
        <v>0</v>
      </c>
      <c r="BL289" s="132" t="s">
        <v>149</v>
      </c>
      <c r="BM289" s="348" t="s">
        <v>383</v>
      </c>
    </row>
    <row r="290" spans="1:65" s="270" customFormat="1" ht="21.75" customHeight="1" x14ac:dyDescent="0.2">
      <c r="A290" s="143"/>
      <c r="B290" s="144"/>
      <c r="C290" s="338" t="s">
        <v>384</v>
      </c>
      <c r="D290" s="338" t="s">
        <v>144</v>
      </c>
      <c r="E290" s="339" t="s">
        <v>385</v>
      </c>
      <c r="F290" s="340" t="s">
        <v>386</v>
      </c>
      <c r="G290" s="341" t="s">
        <v>293</v>
      </c>
      <c r="H290" s="342">
        <v>3</v>
      </c>
      <c r="I290" s="85"/>
      <c r="J290" s="343">
        <f>ROUND(I290*H290,2)</f>
        <v>0</v>
      </c>
      <c r="K290" s="340" t="s">
        <v>148</v>
      </c>
      <c r="L290" s="144"/>
      <c r="M290" s="344" t="s">
        <v>1</v>
      </c>
      <c r="N290" s="345" t="s">
        <v>44</v>
      </c>
      <c r="O290" s="346">
        <v>0.33200000000000002</v>
      </c>
      <c r="P290" s="346">
        <f>O290*H290</f>
        <v>0.996</v>
      </c>
      <c r="Q290" s="346">
        <v>0</v>
      </c>
      <c r="R290" s="346">
        <f>Q290*H290</f>
        <v>0</v>
      </c>
      <c r="S290" s="346">
        <v>0.1</v>
      </c>
      <c r="T290" s="347">
        <f>S290*H290</f>
        <v>0.30000000000000004</v>
      </c>
      <c r="U290" s="143"/>
      <c r="V290" s="143"/>
      <c r="W290" s="143"/>
      <c r="X290" s="143"/>
      <c r="Y290" s="143"/>
      <c r="Z290" s="143"/>
      <c r="AA290" s="143"/>
      <c r="AB290" s="143"/>
      <c r="AC290" s="143"/>
      <c r="AD290" s="143"/>
      <c r="AE290" s="143"/>
      <c r="AR290" s="348" t="s">
        <v>149</v>
      </c>
      <c r="AT290" s="348" t="s">
        <v>144</v>
      </c>
      <c r="AU290" s="348" t="s">
        <v>88</v>
      </c>
      <c r="AY290" s="132" t="s">
        <v>142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32" t="s">
        <v>86</v>
      </c>
      <c r="BK290" s="231">
        <f>ROUND(I290*H290,2)</f>
        <v>0</v>
      </c>
      <c r="BL290" s="132" t="s">
        <v>149</v>
      </c>
      <c r="BM290" s="348" t="s">
        <v>387</v>
      </c>
    </row>
    <row r="291" spans="1:65" s="354" customFormat="1" ht="11.25" x14ac:dyDescent="0.2">
      <c r="B291" s="355"/>
      <c r="D291" s="349" t="s">
        <v>153</v>
      </c>
      <c r="E291" s="356" t="s">
        <v>1</v>
      </c>
      <c r="F291" s="357" t="s">
        <v>363</v>
      </c>
      <c r="H291" s="356" t="s">
        <v>1</v>
      </c>
      <c r="I291" s="261"/>
      <c r="L291" s="355"/>
      <c r="M291" s="358"/>
      <c r="N291" s="359"/>
      <c r="O291" s="359"/>
      <c r="P291" s="359"/>
      <c r="Q291" s="359"/>
      <c r="R291" s="359"/>
      <c r="S291" s="359"/>
      <c r="T291" s="360"/>
      <c r="AT291" s="356" t="s">
        <v>153</v>
      </c>
      <c r="AU291" s="356" t="s">
        <v>88</v>
      </c>
      <c r="AV291" s="354" t="s">
        <v>86</v>
      </c>
      <c r="AW291" s="354" t="s">
        <v>34</v>
      </c>
      <c r="AX291" s="354" t="s">
        <v>79</v>
      </c>
      <c r="AY291" s="356" t="s">
        <v>142</v>
      </c>
    </row>
    <row r="292" spans="1:65" s="354" customFormat="1" ht="11.25" x14ac:dyDescent="0.2">
      <c r="B292" s="355"/>
      <c r="D292" s="349" t="s">
        <v>153</v>
      </c>
      <c r="E292" s="356" t="s">
        <v>1</v>
      </c>
      <c r="F292" s="357" t="s">
        <v>379</v>
      </c>
      <c r="H292" s="356" t="s">
        <v>1</v>
      </c>
      <c r="I292" s="261"/>
      <c r="L292" s="355"/>
      <c r="M292" s="358"/>
      <c r="N292" s="359"/>
      <c r="O292" s="359"/>
      <c r="P292" s="359"/>
      <c r="Q292" s="359"/>
      <c r="R292" s="359"/>
      <c r="S292" s="359"/>
      <c r="T292" s="360"/>
      <c r="AT292" s="356" t="s">
        <v>153</v>
      </c>
      <c r="AU292" s="356" t="s">
        <v>88</v>
      </c>
      <c r="AV292" s="354" t="s">
        <v>86</v>
      </c>
      <c r="AW292" s="354" t="s">
        <v>34</v>
      </c>
      <c r="AX292" s="354" t="s">
        <v>79</v>
      </c>
      <c r="AY292" s="356" t="s">
        <v>142</v>
      </c>
    </row>
    <row r="293" spans="1:65" s="361" customFormat="1" ht="11.25" x14ac:dyDescent="0.2">
      <c r="B293" s="362"/>
      <c r="D293" s="349" t="s">
        <v>153</v>
      </c>
      <c r="E293" s="363" t="s">
        <v>1</v>
      </c>
      <c r="F293" s="364" t="s">
        <v>165</v>
      </c>
      <c r="H293" s="365">
        <v>3</v>
      </c>
      <c r="I293" s="262"/>
      <c r="L293" s="362"/>
      <c r="M293" s="366"/>
      <c r="N293" s="367"/>
      <c r="O293" s="367"/>
      <c r="P293" s="367"/>
      <c r="Q293" s="367"/>
      <c r="R293" s="367"/>
      <c r="S293" s="367"/>
      <c r="T293" s="368"/>
      <c r="AT293" s="363" t="s">
        <v>153</v>
      </c>
      <c r="AU293" s="363" t="s">
        <v>88</v>
      </c>
      <c r="AV293" s="361" t="s">
        <v>88</v>
      </c>
      <c r="AW293" s="361" t="s">
        <v>34</v>
      </c>
      <c r="AX293" s="361" t="s">
        <v>86</v>
      </c>
      <c r="AY293" s="363" t="s">
        <v>142</v>
      </c>
    </row>
    <row r="294" spans="1:65" s="325" customFormat="1" ht="22.9" customHeight="1" x14ac:dyDescent="0.2">
      <c r="B294" s="326"/>
      <c r="D294" s="327" t="s">
        <v>78</v>
      </c>
      <c r="E294" s="336" t="s">
        <v>209</v>
      </c>
      <c r="F294" s="336" t="s">
        <v>388</v>
      </c>
      <c r="I294" s="259"/>
      <c r="J294" s="337">
        <f>BK294</f>
        <v>0</v>
      </c>
      <c r="L294" s="326"/>
      <c r="M294" s="330"/>
      <c r="N294" s="331"/>
      <c r="O294" s="331"/>
      <c r="P294" s="332">
        <f>SUM(P295:P300)</f>
        <v>0.462561</v>
      </c>
      <c r="Q294" s="331"/>
      <c r="R294" s="332">
        <f>SUM(R295:R300)</f>
        <v>2.8370429999999999E-2</v>
      </c>
      <c r="S294" s="331"/>
      <c r="T294" s="333">
        <f>SUM(T295:T300)</f>
        <v>0</v>
      </c>
      <c r="AR294" s="327" t="s">
        <v>86</v>
      </c>
      <c r="AT294" s="334" t="s">
        <v>78</v>
      </c>
      <c r="AU294" s="334" t="s">
        <v>86</v>
      </c>
      <c r="AY294" s="327" t="s">
        <v>142</v>
      </c>
      <c r="BK294" s="335">
        <f>SUM(BK295:BK300)</f>
        <v>0</v>
      </c>
    </row>
    <row r="295" spans="1:65" s="270" customFormat="1" ht="44.25" customHeight="1" x14ac:dyDescent="0.2">
      <c r="A295" s="143"/>
      <c r="B295" s="144"/>
      <c r="C295" s="338" t="s">
        <v>389</v>
      </c>
      <c r="D295" s="338" t="s">
        <v>144</v>
      </c>
      <c r="E295" s="339" t="s">
        <v>390</v>
      </c>
      <c r="F295" s="340" t="s">
        <v>391</v>
      </c>
      <c r="G295" s="341" t="s">
        <v>181</v>
      </c>
      <c r="H295" s="342">
        <v>1.0999999999999999E-2</v>
      </c>
      <c r="I295" s="85"/>
      <c r="J295" s="343">
        <f>ROUND(I295*H295,2)</f>
        <v>0</v>
      </c>
      <c r="K295" s="340" t="s">
        <v>1</v>
      </c>
      <c r="L295" s="144"/>
      <c r="M295" s="344" t="s">
        <v>1</v>
      </c>
      <c r="N295" s="345" t="s">
        <v>44</v>
      </c>
      <c r="O295" s="346">
        <v>42.051000000000002</v>
      </c>
      <c r="P295" s="346">
        <f>O295*H295</f>
        <v>0.462561</v>
      </c>
      <c r="Q295" s="346">
        <v>2.5791300000000001</v>
      </c>
      <c r="R295" s="346">
        <f>Q295*H295</f>
        <v>2.8370429999999999E-2</v>
      </c>
      <c r="S295" s="346">
        <v>0</v>
      </c>
      <c r="T295" s="347">
        <f>S295*H295</f>
        <v>0</v>
      </c>
      <c r="U295" s="143"/>
      <c r="V295" s="143"/>
      <c r="W295" s="143"/>
      <c r="X295" s="143"/>
      <c r="Y295" s="143"/>
      <c r="Z295" s="143"/>
      <c r="AA295" s="143"/>
      <c r="AB295" s="143"/>
      <c r="AC295" s="143"/>
      <c r="AD295" s="143"/>
      <c r="AE295" s="143"/>
      <c r="AR295" s="348" t="s">
        <v>149</v>
      </c>
      <c r="AT295" s="348" t="s">
        <v>144</v>
      </c>
      <c r="AU295" s="348" t="s">
        <v>88</v>
      </c>
      <c r="AY295" s="132" t="s">
        <v>142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32" t="s">
        <v>86</v>
      </c>
      <c r="BK295" s="231">
        <f>ROUND(I295*H295,2)</f>
        <v>0</v>
      </c>
      <c r="BL295" s="132" t="s">
        <v>149</v>
      </c>
      <c r="BM295" s="348" t="s">
        <v>392</v>
      </c>
    </row>
    <row r="296" spans="1:65" s="354" customFormat="1" ht="22.5" x14ac:dyDescent="0.2">
      <c r="B296" s="355"/>
      <c r="D296" s="349" t="s">
        <v>153</v>
      </c>
      <c r="E296" s="356" t="s">
        <v>1</v>
      </c>
      <c r="F296" s="357" t="s">
        <v>393</v>
      </c>
      <c r="H296" s="356" t="s">
        <v>1</v>
      </c>
      <c r="I296" s="261"/>
      <c r="L296" s="355"/>
      <c r="M296" s="358"/>
      <c r="N296" s="359"/>
      <c r="O296" s="359"/>
      <c r="P296" s="359"/>
      <c r="Q296" s="359"/>
      <c r="R296" s="359"/>
      <c r="S296" s="359"/>
      <c r="T296" s="360"/>
      <c r="AT296" s="356" t="s">
        <v>153</v>
      </c>
      <c r="AU296" s="356" t="s">
        <v>88</v>
      </c>
      <c r="AV296" s="354" t="s">
        <v>86</v>
      </c>
      <c r="AW296" s="354" t="s">
        <v>34</v>
      </c>
      <c r="AX296" s="354" t="s">
        <v>79</v>
      </c>
      <c r="AY296" s="356" t="s">
        <v>142</v>
      </c>
    </row>
    <row r="297" spans="1:65" s="361" customFormat="1" ht="11.25" x14ac:dyDescent="0.2">
      <c r="B297" s="362"/>
      <c r="D297" s="349" t="s">
        <v>153</v>
      </c>
      <c r="E297" s="363" t="s">
        <v>1</v>
      </c>
      <c r="F297" s="364" t="s">
        <v>394</v>
      </c>
      <c r="H297" s="365">
        <v>8.9999999999999993E-3</v>
      </c>
      <c r="I297" s="262"/>
      <c r="L297" s="362"/>
      <c r="M297" s="366"/>
      <c r="N297" s="367"/>
      <c r="O297" s="367"/>
      <c r="P297" s="367"/>
      <c r="Q297" s="367"/>
      <c r="R297" s="367"/>
      <c r="S297" s="367"/>
      <c r="T297" s="368"/>
      <c r="AT297" s="363" t="s">
        <v>153</v>
      </c>
      <c r="AU297" s="363" t="s">
        <v>88</v>
      </c>
      <c r="AV297" s="361" t="s">
        <v>88</v>
      </c>
      <c r="AW297" s="361" t="s">
        <v>34</v>
      </c>
      <c r="AX297" s="361" t="s">
        <v>79</v>
      </c>
      <c r="AY297" s="363" t="s">
        <v>142</v>
      </c>
    </row>
    <row r="298" spans="1:65" s="354" customFormat="1" ht="11.25" x14ac:dyDescent="0.2">
      <c r="B298" s="355"/>
      <c r="D298" s="349" t="s">
        <v>153</v>
      </c>
      <c r="E298" s="356" t="s">
        <v>1</v>
      </c>
      <c r="F298" s="357" t="s">
        <v>395</v>
      </c>
      <c r="H298" s="356" t="s">
        <v>1</v>
      </c>
      <c r="I298" s="261"/>
      <c r="L298" s="355"/>
      <c r="M298" s="358"/>
      <c r="N298" s="359"/>
      <c r="O298" s="359"/>
      <c r="P298" s="359"/>
      <c r="Q298" s="359"/>
      <c r="R298" s="359"/>
      <c r="S298" s="359"/>
      <c r="T298" s="360"/>
      <c r="AT298" s="356" t="s">
        <v>153</v>
      </c>
      <c r="AU298" s="356" t="s">
        <v>88</v>
      </c>
      <c r="AV298" s="354" t="s">
        <v>86</v>
      </c>
      <c r="AW298" s="354" t="s">
        <v>34</v>
      </c>
      <c r="AX298" s="354" t="s">
        <v>79</v>
      </c>
      <c r="AY298" s="356" t="s">
        <v>142</v>
      </c>
    </row>
    <row r="299" spans="1:65" s="361" customFormat="1" ht="11.25" x14ac:dyDescent="0.2">
      <c r="B299" s="362"/>
      <c r="D299" s="349" t="s">
        <v>153</v>
      </c>
      <c r="E299" s="363" t="s">
        <v>1</v>
      </c>
      <c r="F299" s="364" t="s">
        <v>396</v>
      </c>
      <c r="H299" s="365">
        <v>2E-3</v>
      </c>
      <c r="I299" s="262"/>
      <c r="L299" s="362"/>
      <c r="M299" s="366"/>
      <c r="N299" s="367"/>
      <c r="O299" s="367"/>
      <c r="P299" s="367"/>
      <c r="Q299" s="367"/>
      <c r="R299" s="367"/>
      <c r="S299" s="367"/>
      <c r="T299" s="368"/>
      <c r="AT299" s="363" t="s">
        <v>153</v>
      </c>
      <c r="AU299" s="363" t="s">
        <v>88</v>
      </c>
      <c r="AV299" s="361" t="s">
        <v>88</v>
      </c>
      <c r="AW299" s="361" t="s">
        <v>34</v>
      </c>
      <c r="AX299" s="361" t="s">
        <v>79</v>
      </c>
      <c r="AY299" s="363" t="s">
        <v>142</v>
      </c>
    </row>
    <row r="300" spans="1:65" s="369" customFormat="1" ht="11.25" x14ac:dyDescent="0.2">
      <c r="B300" s="370"/>
      <c r="D300" s="349" t="s">
        <v>153</v>
      </c>
      <c r="E300" s="371" t="s">
        <v>1</v>
      </c>
      <c r="F300" s="372" t="s">
        <v>159</v>
      </c>
      <c r="H300" s="373">
        <v>1.0999999999999999E-2</v>
      </c>
      <c r="I300" s="263"/>
      <c r="L300" s="370"/>
      <c r="M300" s="374"/>
      <c r="N300" s="375"/>
      <c r="O300" s="375"/>
      <c r="P300" s="375"/>
      <c r="Q300" s="375"/>
      <c r="R300" s="375"/>
      <c r="S300" s="375"/>
      <c r="T300" s="376"/>
      <c r="AT300" s="371" t="s">
        <v>153</v>
      </c>
      <c r="AU300" s="371" t="s">
        <v>88</v>
      </c>
      <c r="AV300" s="369" t="s">
        <v>149</v>
      </c>
      <c r="AW300" s="369" t="s">
        <v>34</v>
      </c>
      <c r="AX300" s="369" t="s">
        <v>86</v>
      </c>
      <c r="AY300" s="371" t="s">
        <v>142</v>
      </c>
    </row>
    <row r="301" spans="1:65" s="325" customFormat="1" ht="22.9" customHeight="1" x14ac:dyDescent="0.2">
      <c r="B301" s="326"/>
      <c r="D301" s="327" t="s">
        <v>78</v>
      </c>
      <c r="E301" s="336" t="s">
        <v>397</v>
      </c>
      <c r="F301" s="336" t="s">
        <v>398</v>
      </c>
      <c r="I301" s="259"/>
      <c r="J301" s="337">
        <f>BK301</f>
        <v>0</v>
      </c>
      <c r="L301" s="326"/>
      <c r="M301" s="330"/>
      <c r="N301" s="331"/>
      <c r="O301" s="331"/>
      <c r="P301" s="332">
        <f>SUM(P302:P307)</f>
        <v>0.1464</v>
      </c>
      <c r="Q301" s="331"/>
      <c r="R301" s="332">
        <f>SUM(R302:R307)</f>
        <v>0</v>
      </c>
      <c r="S301" s="331"/>
      <c r="T301" s="333">
        <f>SUM(T302:T307)</f>
        <v>0</v>
      </c>
      <c r="AR301" s="327" t="s">
        <v>86</v>
      </c>
      <c r="AT301" s="334" t="s">
        <v>78</v>
      </c>
      <c r="AU301" s="334" t="s">
        <v>86</v>
      </c>
      <c r="AY301" s="327" t="s">
        <v>142</v>
      </c>
      <c r="BK301" s="335">
        <f>SUM(BK302:BK307)</f>
        <v>0</v>
      </c>
    </row>
    <row r="302" spans="1:65" s="270" customFormat="1" ht="21.75" customHeight="1" x14ac:dyDescent="0.2">
      <c r="A302" s="143"/>
      <c r="B302" s="144"/>
      <c r="C302" s="338" t="s">
        <v>399</v>
      </c>
      <c r="D302" s="338" t="s">
        <v>144</v>
      </c>
      <c r="E302" s="339" t="s">
        <v>400</v>
      </c>
      <c r="F302" s="340" t="s">
        <v>401</v>
      </c>
      <c r="G302" s="341" t="s">
        <v>245</v>
      </c>
      <c r="H302" s="342">
        <v>4.88</v>
      </c>
      <c r="I302" s="85"/>
      <c r="J302" s="343">
        <f>ROUND(I302*H302,2)</f>
        <v>0</v>
      </c>
      <c r="K302" s="340" t="s">
        <v>1</v>
      </c>
      <c r="L302" s="144"/>
      <c r="M302" s="344" t="s">
        <v>1</v>
      </c>
      <c r="N302" s="345" t="s">
        <v>44</v>
      </c>
      <c r="O302" s="346">
        <v>0.03</v>
      </c>
      <c r="P302" s="346">
        <f>O302*H302</f>
        <v>0.1464</v>
      </c>
      <c r="Q302" s="346">
        <v>0</v>
      </c>
      <c r="R302" s="346">
        <f>Q302*H302</f>
        <v>0</v>
      </c>
      <c r="S302" s="346">
        <v>0</v>
      </c>
      <c r="T302" s="347">
        <f>S302*H302</f>
        <v>0</v>
      </c>
      <c r="U302" s="143"/>
      <c r="V302" s="143"/>
      <c r="W302" s="143"/>
      <c r="X302" s="143"/>
      <c r="Y302" s="143"/>
      <c r="Z302" s="143"/>
      <c r="AA302" s="143"/>
      <c r="AB302" s="143"/>
      <c r="AC302" s="143"/>
      <c r="AD302" s="143"/>
      <c r="AE302" s="143"/>
      <c r="AR302" s="348" t="s">
        <v>149</v>
      </c>
      <c r="AT302" s="348" t="s">
        <v>144</v>
      </c>
      <c r="AU302" s="348" t="s">
        <v>88</v>
      </c>
      <c r="AY302" s="132" t="s">
        <v>142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32" t="s">
        <v>86</v>
      </c>
      <c r="BK302" s="231">
        <f>ROUND(I302*H302,2)</f>
        <v>0</v>
      </c>
      <c r="BL302" s="132" t="s">
        <v>149</v>
      </c>
      <c r="BM302" s="348" t="s">
        <v>402</v>
      </c>
    </row>
    <row r="303" spans="1:65" s="354" customFormat="1" ht="11.25" x14ac:dyDescent="0.2">
      <c r="B303" s="355"/>
      <c r="D303" s="349" t="s">
        <v>153</v>
      </c>
      <c r="E303" s="356" t="s">
        <v>1</v>
      </c>
      <c r="F303" s="357" t="s">
        <v>403</v>
      </c>
      <c r="H303" s="356" t="s">
        <v>1</v>
      </c>
      <c r="I303" s="261"/>
      <c r="L303" s="355"/>
      <c r="M303" s="358"/>
      <c r="N303" s="359"/>
      <c r="O303" s="359"/>
      <c r="P303" s="359"/>
      <c r="Q303" s="359"/>
      <c r="R303" s="359"/>
      <c r="S303" s="359"/>
      <c r="T303" s="360"/>
      <c r="AT303" s="356" t="s">
        <v>153</v>
      </c>
      <c r="AU303" s="356" t="s">
        <v>88</v>
      </c>
      <c r="AV303" s="354" t="s">
        <v>86</v>
      </c>
      <c r="AW303" s="354" t="s">
        <v>34</v>
      </c>
      <c r="AX303" s="354" t="s">
        <v>79</v>
      </c>
      <c r="AY303" s="356" t="s">
        <v>142</v>
      </c>
    </row>
    <row r="304" spans="1:65" s="354" customFormat="1" ht="11.25" x14ac:dyDescent="0.2">
      <c r="B304" s="355"/>
      <c r="D304" s="349" t="s">
        <v>153</v>
      </c>
      <c r="E304" s="356" t="s">
        <v>1</v>
      </c>
      <c r="F304" s="357" t="s">
        <v>404</v>
      </c>
      <c r="H304" s="356" t="s">
        <v>1</v>
      </c>
      <c r="I304" s="261"/>
      <c r="L304" s="355"/>
      <c r="M304" s="358"/>
      <c r="N304" s="359"/>
      <c r="O304" s="359"/>
      <c r="P304" s="359"/>
      <c r="Q304" s="359"/>
      <c r="R304" s="359"/>
      <c r="S304" s="359"/>
      <c r="T304" s="360"/>
      <c r="AT304" s="356" t="s">
        <v>153</v>
      </c>
      <c r="AU304" s="356" t="s">
        <v>88</v>
      </c>
      <c r="AV304" s="354" t="s">
        <v>86</v>
      </c>
      <c r="AW304" s="354" t="s">
        <v>34</v>
      </c>
      <c r="AX304" s="354" t="s">
        <v>79</v>
      </c>
      <c r="AY304" s="356" t="s">
        <v>142</v>
      </c>
    </row>
    <row r="305" spans="1:65" s="354" customFormat="1" ht="11.25" x14ac:dyDescent="0.2">
      <c r="B305" s="355"/>
      <c r="D305" s="349" t="s">
        <v>153</v>
      </c>
      <c r="E305" s="356" t="s">
        <v>1</v>
      </c>
      <c r="F305" s="357" t="s">
        <v>229</v>
      </c>
      <c r="H305" s="356" t="s">
        <v>1</v>
      </c>
      <c r="I305" s="261"/>
      <c r="L305" s="355"/>
      <c r="M305" s="358"/>
      <c r="N305" s="359"/>
      <c r="O305" s="359"/>
      <c r="P305" s="359"/>
      <c r="Q305" s="359"/>
      <c r="R305" s="359"/>
      <c r="S305" s="359"/>
      <c r="T305" s="360"/>
      <c r="AT305" s="356" t="s">
        <v>153</v>
      </c>
      <c r="AU305" s="356" t="s">
        <v>88</v>
      </c>
      <c r="AV305" s="354" t="s">
        <v>86</v>
      </c>
      <c r="AW305" s="354" t="s">
        <v>34</v>
      </c>
      <c r="AX305" s="354" t="s">
        <v>79</v>
      </c>
      <c r="AY305" s="356" t="s">
        <v>142</v>
      </c>
    </row>
    <row r="306" spans="1:65" s="361" customFormat="1" ht="11.25" x14ac:dyDescent="0.2">
      <c r="B306" s="362"/>
      <c r="D306" s="349" t="s">
        <v>153</v>
      </c>
      <c r="E306" s="363" t="s">
        <v>1</v>
      </c>
      <c r="F306" s="364" t="s">
        <v>405</v>
      </c>
      <c r="H306" s="365">
        <v>4.88</v>
      </c>
      <c r="I306" s="262"/>
      <c r="L306" s="362"/>
      <c r="M306" s="366"/>
      <c r="N306" s="367"/>
      <c r="O306" s="367"/>
      <c r="P306" s="367"/>
      <c r="Q306" s="367"/>
      <c r="R306" s="367"/>
      <c r="S306" s="367"/>
      <c r="T306" s="368"/>
      <c r="AT306" s="363" t="s">
        <v>153</v>
      </c>
      <c r="AU306" s="363" t="s">
        <v>88</v>
      </c>
      <c r="AV306" s="361" t="s">
        <v>88</v>
      </c>
      <c r="AW306" s="361" t="s">
        <v>34</v>
      </c>
      <c r="AX306" s="361" t="s">
        <v>79</v>
      </c>
      <c r="AY306" s="363" t="s">
        <v>142</v>
      </c>
    </row>
    <row r="307" spans="1:65" s="369" customFormat="1" ht="11.25" x14ac:dyDescent="0.2">
      <c r="B307" s="370"/>
      <c r="D307" s="349" t="s">
        <v>153</v>
      </c>
      <c r="E307" s="371" t="s">
        <v>1</v>
      </c>
      <c r="F307" s="372" t="s">
        <v>159</v>
      </c>
      <c r="H307" s="373">
        <v>4.88</v>
      </c>
      <c r="I307" s="263"/>
      <c r="L307" s="370"/>
      <c r="M307" s="374"/>
      <c r="N307" s="375"/>
      <c r="O307" s="375"/>
      <c r="P307" s="375"/>
      <c r="Q307" s="375"/>
      <c r="R307" s="375"/>
      <c r="S307" s="375"/>
      <c r="T307" s="376"/>
      <c r="AT307" s="371" t="s">
        <v>153</v>
      </c>
      <c r="AU307" s="371" t="s">
        <v>88</v>
      </c>
      <c r="AV307" s="369" t="s">
        <v>149</v>
      </c>
      <c r="AW307" s="369" t="s">
        <v>34</v>
      </c>
      <c r="AX307" s="369" t="s">
        <v>86</v>
      </c>
      <c r="AY307" s="371" t="s">
        <v>142</v>
      </c>
    </row>
    <row r="308" spans="1:65" s="325" customFormat="1" ht="22.9" customHeight="1" x14ac:dyDescent="0.2">
      <c r="B308" s="326"/>
      <c r="D308" s="327" t="s">
        <v>78</v>
      </c>
      <c r="E308" s="336" t="s">
        <v>406</v>
      </c>
      <c r="F308" s="336" t="s">
        <v>407</v>
      </c>
      <c r="I308" s="259"/>
      <c r="J308" s="337">
        <f>BK308</f>
        <v>0</v>
      </c>
      <c r="L308" s="326"/>
      <c r="M308" s="330"/>
      <c r="N308" s="331"/>
      <c r="O308" s="331"/>
      <c r="P308" s="332">
        <f>P309</f>
        <v>4.6079249999999998</v>
      </c>
      <c r="Q308" s="331"/>
      <c r="R308" s="332">
        <f>R309</f>
        <v>0</v>
      </c>
      <c r="S308" s="331"/>
      <c r="T308" s="333">
        <f>T309</f>
        <v>0</v>
      </c>
      <c r="AR308" s="327" t="s">
        <v>86</v>
      </c>
      <c r="AT308" s="334" t="s">
        <v>78</v>
      </c>
      <c r="AU308" s="334" t="s">
        <v>86</v>
      </c>
      <c r="AY308" s="327" t="s">
        <v>142</v>
      </c>
      <c r="BK308" s="335">
        <f>BK309</f>
        <v>0</v>
      </c>
    </row>
    <row r="309" spans="1:65" s="270" customFormat="1" ht="44.25" customHeight="1" x14ac:dyDescent="0.2">
      <c r="A309" s="143"/>
      <c r="B309" s="144"/>
      <c r="C309" s="338" t="s">
        <v>408</v>
      </c>
      <c r="D309" s="338" t="s">
        <v>144</v>
      </c>
      <c r="E309" s="339" t="s">
        <v>409</v>
      </c>
      <c r="F309" s="340" t="s">
        <v>410</v>
      </c>
      <c r="G309" s="341" t="s">
        <v>245</v>
      </c>
      <c r="H309" s="342">
        <v>8.7769999999999992</v>
      </c>
      <c r="I309" s="85"/>
      <c r="J309" s="343">
        <f>ROUND(I309*H309,2)</f>
        <v>0</v>
      </c>
      <c r="K309" s="340" t="s">
        <v>148</v>
      </c>
      <c r="L309" s="144"/>
      <c r="M309" s="344" t="s">
        <v>1</v>
      </c>
      <c r="N309" s="345" t="s">
        <v>44</v>
      </c>
      <c r="O309" s="346">
        <v>0.52500000000000002</v>
      </c>
      <c r="P309" s="346">
        <f>O309*H309</f>
        <v>4.6079249999999998</v>
      </c>
      <c r="Q309" s="346">
        <v>0</v>
      </c>
      <c r="R309" s="346">
        <f>Q309*H309</f>
        <v>0</v>
      </c>
      <c r="S309" s="346">
        <v>0</v>
      </c>
      <c r="T309" s="347">
        <f>S309*H309</f>
        <v>0</v>
      </c>
      <c r="U309" s="143"/>
      <c r="V309" s="143"/>
      <c r="W309" s="143"/>
      <c r="X309" s="143"/>
      <c r="Y309" s="143"/>
      <c r="Z309" s="143"/>
      <c r="AA309" s="143"/>
      <c r="AB309" s="143"/>
      <c r="AC309" s="143"/>
      <c r="AD309" s="143"/>
      <c r="AE309" s="143"/>
      <c r="AR309" s="348" t="s">
        <v>149</v>
      </c>
      <c r="AT309" s="348" t="s">
        <v>144</v>
      </c>
      <c r="AU309" s="348" t="s">
        <v>88</v>
      </c>
      <c r="AY309" s="132" t="s">
        <v>142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32" t="s">
        <v>86</v>
      </c>
      <c r="BK309" s="231">
        <f>ROUND(I309*H309,2)</f>
        <v>0</v>
      </c>
      <c r="BL309" s="132" t="s">
        <v>149</v>
      </c>
      <c r="BM309" s="348" t="s">
        <v>411</v>
      </c>
    </row>
    <row r="310" spans="1:65" s="325" customFormat="1" ht="25.9" customHeight="1" x14ac:dyDescent="0.2">
      <c r="B310" s="326"/>
      <c r="D310" s="327" t="s">
        <v>78</v>
      </c>
      <c r="E310" s="328" t="s">
        <v>412</v>
      </c>
      <c r="F310" s="328" t="s">
        <v>413</v>
      </c>
      <c r="I310" s="259"/>
      <c r="J310" s="329">
        <f>BK310</f>
        <v>0</v>
      </c>
      <c r="L310" s="326"/>
      <c r="M310" s="330"/>
      <c r="N310" s="331"/>
      <c r="O310" s="331"/>
      <c r="P310" s="332">
        <f>SUM(P311:P325)</f>
        <v>0</v>
      </c>
      <c r="Q310" s="331"/>
      <c r="R310" s="332">
        <f>SUM(R311:R325)</f>
        <v>0</v>
      </c>
      <c r="S310" s="331"/>
      <c r="T310" s="333">
        <f>SUM(T311:T325)</f>
        <v>0</v>
      </c>
      <c r="AR310" s="327" t="s">
        <v>149</v>
      </c>
      <c r="AT310" s="334" t="s">
        <v>78</v>
      </c>
      <c r="AU310" s="334" t="s">
        <v>79</v>
      </c>
      <c r="AY310" s="327" t="s">
        <v>142</v>
      </c>
      <c r="BK310" s="335">
        <f>SUM(BK311:BK325)</f>
        <v>0</v>
      </c>
    </row>
    <row r="311" spans="1:65" s="270" customFormat="1" ht="16.5" customHeight="1" x14ac:dyDescent="0.2">
      <c r="A311" s="143"/>
      <c r="B311" s="144"/>
      <c r="C311" s="338" t="s">
        <v>414</v>
      </c>
      <c r="D311" s="338" t="s">
        <v>144</v>
      </c>
      <c r="E311" s="339" t="s">
        <v>415</v>
      </c>
      <c r="F311" s="340" t="s">
        <v>416</v>
      </c>
      <c r="G311" s="341" t="s">
        <v>417</v>
      </c>
      <c r="H311" s="342">
        <v>10</v>
      </c>
      <c r="I311" s="85"/>
      <c r="J311" s="343">
        <f>ROUND(I311*H311,2)</f>
        <v>0</v>
      </c>
      <c r="K311" s="340" t="s">
        <v>1</v>
      </c>
      <c r="L311" s="144"/>
      <c r="M311" s="344" t="s">
        <v>1</v>
      </c>
      <c r="N311" s="345" t="s">
        <v>44</v>
      </c>
      <c r="O311" s="346">
        <v>0</v>
      </c>
      <c r="P311" s="346">
        <f>O311*H311</f>
        <v>0</v>
      </c>
      <c r="Q311" s="346">
        <v>0</v>
      </c>
      <c r="R311" s="346">
        <f>Q311*H311</f>
        <v>0</v>
      </c>
      <c r="S311" s="346">
        <v>0</v>
      </c>
      <c r="T311" s="347">
        <f>S311*H311</f>
        <v>0</v>
      </c>
      <c r="U311" s="143"/>
      <c r="V311" s="143"/>
      <c r="W311" s="143"/>
      <c r="X311" s="143"/>
      <c r="Y311" s="143"/>
      <c r="Z311" s="143"/>
      <c r="AA311" s="143"/>
      <c r="AB311" s="143"/>
      <c r="AC311" s="143"/>
      <c r="AD311" s="143"/>
      <c r="AE311" s="143"/>
      <c r="AR311" s="348" t="s">
        <v>261</v>
      </c>
      <c r="AT311" s="348" t="s">
        <v>144</v>
      </c>
      <c r="AU311" s="348" t="s">
        <v>86</v>
      </c>
      <c r="AY311" s="132" t="s">
        <v>142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32" t="s">
        <v>86</v>
      </c>
      <c r="BK311" s="231">
        <f>ROUND(I311*H311,2)</f>
        <v>0</v>
      </c>
      <c r="BL311" s="132" t="s">
        <v>261</v>
      </c>
      <c r="BM311" s="348" t="s">
        <v>418</v>
      </c>
    </row>
    <row r="312" spans="1:65" s="270" customFormat="1" ht="21.75" customHeight="1" x14ac:dyDescent="0.2">
      <c r="A312" s="143"/>
      <c r="B312" s="144"/>
      <c r="C312" s="338" t="s">
        <v>419</v>
      </c>
      <c r="D312" s="338" t="s">
        <v>144</v>
      </c>
      <c r="E312" s="339" t="s">
        <v>420</v>
      </c>
      <c r="F312" s="340" t="s">
        <v>421</v>
      </c>
      <c r="G312" s="341" t="s">
        <v>357</v>
      </c>
      <c r="H312" s="342">
        <v>1</v>
      </c>
      <c r="I312" s="85"/>
      <c r="J312" s="343">
        <f>ROUND(I312*H312,2)</f>
        <v>0</v>
      </c>
      <c r="K312" s="340" t="s">
        <v>1</v>
      </c>
      <c r="L312" s="144"/>
      <c r="M312" s="344" t="s">
        <v>1</v>
      </c>
      <c r="N312" s="345" t="s">
        <v>44</v>
      </c>
      <c r="O312" s="346">
        <v>0</v>
      </c>
      <c r="P312" s="346">
        <f>O312*H312</f>
        <v>0</v>
      </c>
      <c r="Q312" s="346">
        <v>0</v>
      </c>
      <c r="R312" s="346">
        <f>Q312*H312</f>
        <v>0</v>
      </c>
      <c r="S312" s="346">
        <v>0</v>
      </c>
      <c r="T312" s="347">
        <f>S312*H312</f>
        <v>0</v>
      </c>
      <c r="U312" s="143"/>
      <c r="V312" s="143"/>
      <c r="W312" s="143"/>
      <c r="X312" s="143"/>
      <c r="Y312" s="143"/>
      <c r="Z312" s="143"/>
      <c r="AA312" s="143"/>
      <c r="AB312" s="143"/>
      <c r="AC312" s="143"/>
      <c r="AD312" s="143"/>
      <c r="AE312" s="143"/>
      <c r="AR312" s="348" t="s">
        <v>261</v>
      </c>
      <c r="AT312" s="348" t="s">
        <v>144</v>
      </c>
      <c r="AU312" s="348" t="s">
        <v>86</v>
      </c>
      <c r="AY312" s="132" t="s">
        <v>142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32" t="s">
        <v>86</v>
      </c>
      <c r="BK312" s="231">
        <f>ROUND(I312*H312,2)</f>
        <v>0</v>
      </c>
      <c r="BL312" s="132" t="s">
        <v>261</v>
      </c>
      <c r="BM312" s="348" t="s">
        <v>422</v>
      </c>
    </row>
    <row r="313" spans="1:65" s="354" customFormat="1" ht="11.25" x14ac:dyDescent="0.2">
      <c r="B313" s="355"/>
      <c r="D313" s="349" t="s">
        <v>153</v>
      </c>
      <c r="E313" s="356" t="s">
        <v>1</v>
      </c>
      <c r="F313" s="357" t="s">
        <v>423</v>
      </c>
      <c r="H313" s="356" t="s">
        <v>1</v>
      </c>
      <c r="I313" s="261"/>
      <c r="L313" s="355"/>
      <c r="M313" s="358"/>
      <c r="N313" s="359"/>
      <c r="O313" s="359"/>
      <c r="P313" s="359"/>
      <c r="Q313" s="359"/>
      <c r="R313" s="359"/>
      <c r="S313" s="359"/>
      <c r="T313" s="360"/>
      <c r="AT313" s="356" t="s">
        <v>153</v>
      </c>
      <c r="AU313" s="356" t="s">
        <v>86</v>
      </c>
      <c r="AV313" s="354" t="s">
        <v>86</v>
      </c>
      <c r="AW313" s="354" t="s">
        <v>34</v>
      </c>
      <c r="AX313" s="354" t="s">
        <v>79</v>
      </c>
      <c r="AY313" s="356" t="s">
        <v>142</v>
      </c>
    </row>
    <row r="314" spans="1:65" s="354" customFormat="1" ht="11.25" x14ac:dyDescent="0.2">
      <c r="B314" s="355"/>
      <c r="D314" s="349" t="s">
        <v>153</v>
      </c>
      <c r="E314" s="356" t="s">
        <v>1</v>
      </c>
      <c r="F314" s="357" t="s">
        <v>424</v>
      </c>
      <c r="H314" s="356" t="s">
        <v>1</v>
      </c>
      <c r="I314" s="261"/>
      <c r="L314" s="355"/>
      <c r="M314" s="358"/>
      <c r="N314" s="359"/>
      <c r="O314" s="359"/>
      <c r="P314" s="359"/>
      <c r="Q314" s="359"/>
      <c r="R314" s="359"/>
      <c r="S314" s="359"/>
      <c r="T314" s="360"/>
      <c r="AT314" s="356" t="s">
        <v>153</v>
      </c>
      <c r="AU314" s="356" t="s">
        <v>86</v>
      </c>
      <c r="AV314" s="354" t="s">
        <v>86</v>
      </c>
      <c r="AW314" s="354" t="s">
        <v>34</v>
      </c>
      <c r="AX314" s="354" t="s">
        <v>79</v>
      </c>
      <c r="AY314" s="356" t="s">
        <v>142</v>
      </c>
    </row>
    <row r="315" spans="1:65" s="354" customFormat="1" ht="33.75" x14ac:dyDescent="0.2">
      <c r="B315" s="355"/>
      <c r="D315" s="349" t="s">
        <v>153</v>
      </c>
      <c r="E315" s="356" t="s">
        <v>1</v>
      </c>
      <c r="F315" s="357" t="s">
        <v>425</v>
      </c>
      <c r="H315" s="356" t="s">
        <v>1</v>
      </c>
      <c r="I315" s="261"/>
      <c r="L315" s="355"/>
      <c r="M315" s="358"/>
      <c r="N315" s="359"/>
      <c r="O315" s="359"/>
      <c r="P315" s="359"/>
      <c r="Q315" s="359"/>
      <c r="R315" s="359"/>
      <c r="S315" s="359"/>
      <c r="T315" s="360"/>
      <c r="AT315" s="356" t="s">
        <v>153</v>
      </c>
      <c r="AU315" s="356" t="s">
        <v>86</v>
      </c>
      <c r="AV315" s="354" t="s">
        <v>86</v>
      </c>
      <c r="AW315" s="354" t="s">
        <v>34</v>
      </c>
      <c r="AX315" s="354" t="s">
        <v>79</v>
      </c>
      <c r="AY315" s="356" t="s">
        <v>142</v>
      </c>
    </row>
    <row r="316" spans="1:65" s="354" customFormat="1" ht="11.25" x14ac:dyDescent="0.2">
      <c r="B316" s="355"/>
      <c r="D316" s="349" t="s">
        <v>153</v>
      </c>
      <c r="E316" s="356" t="s">
        <v>1</v>
      </c>
      <c r="F316" s="357" t="s">
        <v>426</v>
      </c>
      <c r="H316" s="356" t="s">
        <v>1</v>
      </c>
      <c r="I316" s="261"/>
      <c r="L316" s="355"/>
      <c r="M316" s="358"/>
      <c r="N316" s="359"/>
      <c r="O316" s="359"/>
      <c r="P316" s="359"/>
      <c r="Q316" s="359"/>
      <c r="R316" s="359"/>
      <c r="S316" s="359"/>
      <c r="T316" s="360"/>
      <c r="AT316" s="356" t="s">
        <v>153</v>
      </c>
      <c r="AU316" s="356" t="s">
        <v>86</v>
      </c>
      <c r="AV316" s="354" t="s">
        <v>86</v>
      </c>
      <c r="AW316" s="354" t="s">
        <v>34</v>
      </c>
      <c r="AX316" s="354" t="s">
        <v>79</v>
      </c>
      <c r="AY316" s="356" t="s">
        <v>142</v>
      </c>
    </row>
    <row r="317" spans="1:65" s="361" customFormat="1" ht="11.25" x14ac:dyDescent="0.2">
      <c r="B317" s="362"/>
      <c r="D317" s="349" t="s">
        <v>153</v>
      </c>
      <c r="E317" s="363" t="s">
        <v>1</v>
      </c>
      <c r="F317" s="364" t="s">
        <v>86</v>
      </c>
      <c r="H317" s="365">
        <v>1</v>
      </c>
      <c r="I317" s="262"/>
      <c r="L317" s="362"/>
      <c r="M317" s="366"/>
      <c r="N317" s="367"/>
      <c r="O317" s="367"/>
      <c r="P317" s="367"/>
      <c r="Q317" s="367"/>
      <c r="R317" s="367"/>
      <c r="S317" s="367"/>
      <c r="T317" s="368"/>
      <c r="AT317" s="363" t="s">
        <v>153</v>
      </c>
      <c r="AU317" s="363" t="s">
        <v>86</v>
      </c>
      <c r="AV317" s="361" t="s">
        <v>88</v>
      </c>
      <c r="AW317" s="361" t="s">
        <v>34</v>
      </c>
      <c r="AX317" s="361" t="s">
        <v>86</v>
      </c>
      <c r="AY317" s="363" t="s">
        <v>142</v>
      </c>
    </row>
    <row r="318" spans="1:65" s="270" customFormat="1" ht="33" customHeight="1" x14ac:dyDescent="0.2">
      <c r="A318" s="143"/>
      <c r="B318" s="144"/>
      <c r="C318" s="338" t="s">
        <v>427</v>
      </c>
      <c r="D318" s="338" t="s">
        <v>144</v>
      </c>
      <c r="E318" s="339" t="s">
        <v>428</v>
      </c>
      <c r="F318" s="340" t="s">
        <v>429</v>
      </c>
      <c r="G318" s="341" t="s">
        <v>357</v>
      </c>
      <c r="H318" s="342">
        <v>4</v>
      </c>
      <c r="I318" s="85"/>
      <c r="J318" s="343">
        <f>ROUND(I318*H318,2)</f>
        <v>0</v>
      </c>
      <c r="K318" s="340" t="s">
        <v>1</v>
      </c>
      <c r="L318" s="144"/>
      <c r="M318" s="344" t="s">
        <v>1</v>
      </c>
      <c r="N318" s="345" t="s">
        <v>44</v>
      </c>
      <c r="O318" s="346">
        <v>0</v>
      </c>
      <c r="P318" s="346">
        <f>O318*H318</f>
        <v>0</v>
      </c>
      <c r="Q318" s="346">
        <v>0</v>
      </c>
      <c r="R318" s="346">
        <f>Q318*H318</f>
        <v>0</v>
      </c>
      <c r="S318" s="346">
        <v>0</v>
      </c>
      <c r="T318" s="347">
        <f>S318*H318</f>
        <v>0</v>
      </c>
      <c r="U318" s="143"/>
      <c r="V318" s="143"/>
      <c r="W318" s="143"/>
      <c r="X318" s="143"/>
      <c r="Y318" s="143"/>
      <c r="Z318" s="143"/>
      <c r="AA318" s="143"/>
      <c r="AB318" s="143"/>
      <c r="AC318" s="143"/>
      <c r="AD318" s="143"/>
      <c r="AE318" s="143"/>
      <c r="AR318" s="348" t="s">
        <v>261</v>
      </c>
      <c r="AT318" s="348" t="s">
        <v>144</v>
      </c>
      <c r="AU318" s="348" t="s">
        <v>86</v>
      </c>
      <c r="AY318" s="132" t="s">
        <v>142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32" t="s">
        <v>86</v>
      </c>
      <c r="BK318" s="231">
        <f>ROUND(I318*H318,2)</f>
        <v>0</v>
      </c>
      <c r="BL318" s="132" t="s">
        <v>261</v>
      </c>
      <c r="BM318" s="348" t="s">
        <v>430</v>
      </c>
    </row>
    <row r="319" spans="1:65" s="354" customFormat="1" ht="11.25" x14ac:dyDescent="0.2">
      <c r="B319" s="355"/>
      <c r="D319" s="349" t="s">
        <v>153</v>
      </c>
      <c r="E319" s="356" t="s">
        <v>1</v>
      </c>
      <c r="F319" s="357" t="s">
        <v>363</v>
      </c>
      <c r="H319" s="356" t="s">
        <v>1</v>
      </c>
      <c r="I319" s="261"/>
      <c r="L319" s="355"/>
      <c r="M319" s="358"/>
      <c r="N319" s="359"/>
      <c r="O319" s="359"/>
      <c r="P319" s="359"/>
      <c r="Q319" s="359"/>
      <c r="R319" s="359"/>
      <c r="S319" s="359"/>
      <c r="T319" s="360"/>
      <c r="AT319" s="356" t="s">
        <v>153</v>
      </c>
      <c r="AU319" s="356" t="s">
        <v>86</v>
      </c>
      <c r="AV319" s="354" t="s">
        <v>86</v>
      </c>
      <c r="AW319" s="354" t="s">
        <v>34</v>
      </c>
      <c r="AX319" s="354" t="s">
        <v>79</v>
      </c>
      <c r="AY319" s="356" t="s">
        <v>142</v>
      </c>
    </row>
    <row r="320" spans="1:65" s="354" customFormat="1" ht="11.25" x14ac:dyDescent="0.2">
      <c r="B320" s="355"/>
      <c r="D320" s="349" t="s">
        <v>153</v>
      </c>
      <c r="E320" s="356" t="s">
        <v>1</v>
      </c>
      <c r="F320" s="357" t="s">
        <v>431</v>
      </c>
      <c r="H320" s="356" t="s">
        <v>1</v>
      </c>
      <c r="I320" s="261"/>
      <c r="L320" s="355"/>
      <c r="M320" s="358"/>
      <c r="N320" s="359"/>
      <c r="O320" s="359"/>
      <c r="P320" s="359"/>
      <c r="Q320" s="359"/>
      <c r="R320" s="359"/>
      <c r="S320" s="359"/>
      <c r="T320" s="360"/>
      <c r="AT320" s="356" t="s">
        <v>153</v>
      </c>
      <c r="AU320" s="356" t="s">
        <v>86</v>
      </c>
      <c r="AV320" s="354" t="s">
        <v>86</v>
      </c>
      <c r="AW320" s="354" t="s">
        <v>34</v>
      </c>
      <c r="AX320" s="354" t="s">
        <v>79</v>
      </c>
      <c r="AY320" s="356" t="s">
        <v>142</v>
      </c>
    </row>
    <row r="321" spans="1:65" s="354" customFormat="1" ht="22.5" x14ac:dyDescent="0.2">
      <c r="B321" s="355"/>
      <c r="D321" s="349" t="s">
        <v>153</v>
      </c>
      <c r="E321" s="356" t="s">
        <v>1</v>
      </c>
      <c r="F321" s="357" t="s">
        <v>432</v>
      </c>
      <c r="H321" s="356" t="s">
        <v>1</v>
      </c>
      <c r="I321" s="261"/>
      <c r="L321" s="355"/>
      <c r="M321" s="358"/>
      <c r="N321" s="359"/>
      <c r="O321" s="359"/>
      <c r="P321" s="359"/>
      <c r="Q321" s="359"/>
      <c r="R321" s="359"/>
      <c r="S321" s="359"/>
      <c r="T321" s="360"/>
      <c r="AT321" s="356" t="s">
        <v>153</v>
      </c>
      <c r="AU321" s="356" t="s">
        <v>86</v>
      </c>
      <c r="AV321" s="354" t="s">
        <v>86</v>
      </c>
      <c r="AW321" s="354" t="s">
        <v>34</v>
      </c>
      <c r="AX321" s="354" t="s">
        <v>79</v>
      </c>
      <c r="AY321" s="356" t="s">
        <v>142</v>
      </c>
    </row>
    <row r="322" spans="1:65" s="354" customFormat="1" ht="11.25" x14ac:dyDescent="0.2">
      <c r="B322" s="355"/>
      <c r="D322" s="349" t="s">
        <v>153</v>
      </c>
      <c r="E322" s="356" t="s">
        <v>1</v>
      </c>
      <c r="F322" s="357" t="s">
        <v>433</v>
      </c>
      <c r="H322" s="356" t="s">
        <v>1</v>
      </c>
      <c r="I322" s="261"/>
      <c r="L322" s="355"/>
      <c r="M322" s="358"/>
      <c r="N322" s="359"/>
      <c r="O322" s="359"/>
      <c r="P322" s="359"/>
      <c r="Q322" s="359"/>
      <c r="R322" s="359"/>
      <c r="S322" s="359"/>
      <c r="T322" s="360"/>
      <c r="AT322" s="356" t="s">
        <v>153</v>
      </c>
      <c r="AU322" s="356" t="s">
        <v>86</v>
      </c>
      <c r="AV322" s="354" t="s">
        <v>86</v>
      </c>
      <c r="AW322" s="354" t="s">
        <v>34</v>
      </c>
      <c r="AX322" s="354" t="s">
        <v>79</v>
      </c>
      <c r="AY322" s="356" t="s">
        <v>142</v>
      </c>
    </row>
    <row r="323" spans="1:65" s="361" customFormat="1" ht="11.25" x14ac:dyDescent="0.2">
      <c r="B323" s="362"/>
      <c r="D323" s="349" t="s">
        <v>153</v>
      </c>
      <c r="E323" s="363" t="s">
        <v>1</v>
      </c>
      <c r="F323" s="364" t="s">
        <v>149</v>
      </c>
      <c r="H323" s="365">
        <v>4</v>
      </c>
      <c r="I323" s="262"/>
      <c r="L323" s="362"/>
      <c r="M323" s="366"/>
      <c r="N323" s="367"/>
      <c r="O323" s="367"/>
      <c r="P323" s="367"/>
      <c r="Q323" s="367"/>
      <c r="R323" s="367"/>
      <c r="S323" s="367"/>
      <c r="T323" s="368"/>
      <c r="AT323" s="363" t="s">
        <v>153</v>
      </c>
      <c r="AU323" s="363" t="s">
        <v>86</v>
      </c>
      <c r="AV323" s="361" t="s">
        <v>88</v>
      </c>
      <c r="AW323" s="361" t="s">
        <v>34</v>
      </c>
      <c r="AX323" s="361" t="s">
        <v>86</v>
      </c>
      <c r="AY323" s="363" t="s">
        <v>142</v>
      </c>
    </row>
    <row r="324" spans="1:65" s="270" customFormat="1" ht="21.75" customHeight="1" x14ac:dyDescent="0.2">
      <c r="A324" s="143"/>
      <c r="B324" s="144"/>
      <c r="C324" s="338" t="s">
        <v>434</v>
      </c>
      <c r="D324" s="338" t="s">
        <v>144</v>
      </c>
      <c r="E324" s="339" t="s">
        <v>435</v>
      </c>
      <c r="F324" s="340" t="s">
        <v>436</v>
      </c>
      <c r="G324" s="341" t="s">
        <v>357</v>
      </c>
      <c r="H324" s="342">
        <v>1</v>
      </c>
      <c r="I324" s="85"/>
      <c r="J324" s="343">
        <f>ROUND(I324*H324,2)</f>
        <v>0</v>
      </c>
      <c r="K324" s="340" t="s">
        <v>1</v>
      </c>
      <c r="L324" s="144"/>
      <c r="M324" s="344" t="s">
        <v>1</v>
      </c>
      <c r="N324" s="345" t="s">
        <v>44</v>
      </c>
      <c r="O324" s="346">
        <v>0</v>
      </c>
      <c r="P324" s="346">
        <f>O324*H324</f>
        <v>0</v>
      </c>
      <c r="Q324" s="346">
        <v>0</v>
      </c>
      <c r="R324" s="346">
        <f>Q324*H324</f>
        <v>0</v>
      </c>
      <c r="S324" s="346">
        <v>0</v>
      </c>
      <c r="T324" s="347">
        <f>S324*H324</f>
        <v>0</v>
      </c>
      <c r="U324" s="143"/>
      <c r="V324" s="143"/>
      <c r="W324" s="143"/>
      <c r="X324" s="143"/>
      <c r="Y324" s="143"/>
      <c r="Z324" s="143"/>
      <c r="AA324" s="143"/>
      <c r="AB324" s="143"/>
      <c r="AC324" s="143"/>
      <c r="AD324" s="143"/>
      <c r="AE324" s="143"/>
      <c r="AR324" s="348" t="s">
        <v>437</v>
      </c>
      <c r="AT324" s="348" t="s">
        <v>144</v>
      </c>
      <c r="AU324" s="348" t="s">
        <v>86</v>
      </c>
      <c r="AY324" s="132" t="s">
        <v>142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32" t="s">
        <v>86</v>
      </c>
      <c r="BK324" s="231">
        <f>ROUND(I324*H324,2)</f>
        <v>0</v>
      </c>
      <c r="BL324" s="132" t="s">
        <v>437</v>
      </c>
      <c r="BM324" s="348" t="s">
        <v>438</v>
      </c>
    </row>
    <row r="325" spans="1:65" s="270" customFormat="1" ht="33" customHeight="1" x14ac:dyDescent="0.2">
      <c r="A325" s="143"/>
      <c r="B325" s="144"/>
      <c r="C325" s="338" t="s">
        <v>439</v>
      </c>
      <c r="D325" s="338" t="s">
        <v>144</v>
      </c>
      <c r="E325" s="339" t="s">
        <v>440</v>
      </c>
      <c r="F325" s="340" t="s">
        <v>441</v>
      </c>
      <c r="G325" s="341" t="s">
        <v>442</v>
      </c>
      <c r="H325" s="342">
        <v>20</v>
      </c>
      <c r="I325" s="85"/>
      <c r="J325" s="343">
        <f>ROUND(I325*H325,2)</f>
        <v>0</v>
      </c>
      <c r="K325" s="340" t="s">
        <v>1</v>
      </c>
      <c r="L325" s="144"/>
      <c r="M325" s="394" t="s">
        <v>1</v>
      </c>
      <c r="N325" s="395" t="s">
        <v>44</v>
      </c>
      <c r="O325" s="396">
        <v>0</v>
      </c>
      <c r="P325" s="396">
        <f>O325*H325</f>
        <v>0</v>
      </c>
      <c r="Q325" s="396">
        <v>0</v>
      </c>
      <c r="R325" s="396">
        <f>Q325*H325</f>
        <v>0</v>
      </c>
      <c r="S325" s="396">
        <v>0</v>
      </c>
      <c r="T325" s="397">
        <f>S325*H325</f>
        <v>0</v>
      </c>
      <c r="U325" s="143"/>
      <c r="V325" s="143"/>
      <c r="W325" s="143"/>
      <c r="X325" s="143"/>
      <c r="Y325" s="143"/>
      <c r="Z325" s="143"/>
      <c r="AA325" s="143"/>
      <c r="AB325" s="143"/>
      <c r="AC325" s="143"/>
      <c r="AD325" s="143"/>
      <c r="AE325" s="143"/>
      <c r="AR325" s="348" t="s">
        <v>437</v>
      </c>
      <c r="AT325" s="348" t="s">
        <v>144</v>
      </c>
      <c r="AU325" s="348" t="s">
        <v>86</v>
      </c>
      <c r="AY325" s="132" t="s">
        <v>142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32" t="s">
        <v>86</v>
      </c>
      <c r="BK325" s="231">
        <f>ROUND(I325*H325,2)</f>
        <v>0</v>
      </c>
      <c r="BL325" s="132" t="s">
        <v>437</v>
      </c>
      <c r="BM325" s="348" t="s">
        <v>443</v>
      </c>
    </row>
    <row r="326" spans="1:65" s="270" customFormat="1" ht="6.95" customHeight="1" x14ac:dyDescent="0.2">
      <c r="A326" s="143"/>
      <c r="B326" s="170"/>
      <c r="C326" s="171"/>
      <c r="D326" s="171"/>
      <c r="E326" s="171"/>
      <c r="F326" s="171"/>
      <c r="G326" s="171"/>
      <c r="H326" s="171"/>
      <c r="I326" s="171"/>
      <c r="J326" s="171"/>
      <c r="K326" s="171"/>
      <c r="L326" s="144"/>
      <c r="M326" s="143"/>
      <c r="O326" s="143"/>
      <c r="P326" s="143"/>
      <c r="Q326" s="143"/>
      <c r="R326" s="143"/>
      <c r="S326" s="143"/>
      <c r="T326" s="143"/>
      <c r="U326" s="143"/>
      <c r="V326" s="143"/>
      <c r="W326" s="143"/>
      <c r="X326" s="143"/>
      <c r="Y326" s="143"/>
      <c r="Z326" s="143"/>
      <c r="AA326" s="143"/>
      <c r="AB326" s="143"/>
      <c r="AC326" s="143"/>
      <c r="AD326" s="143"/>
      <c r="AE326" s="143"/>
    </row>
  </sheetData>
  <sheetProtection password="CC0C" sheet="1" objects="1" scenarios="1"/>
  <autoFilter ref="C130:K325" xr:uid="{00000000-0009-0000-0000-000001000000}"/>
  <mergeCells count="11">
    <mergeCell ref="L2:V2"/>
    <mergeCell ref="E87:H87"/>
    <mergeCell ref="E89:H89"/>
    <mergeCell ref="E119:H119"/>
    <mergeCell ref="E121:H121"/>
    <mergeCell ref="E123:H123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35"/>
  <sheetViews>
    <sheetView showGridLines="0" topLeftCell="A80" workbookViewId="0">
      <selection activeCell="I130" sqref="I130:I234"/>
    </sheetView>
  </sheetViews>
  <sheetFormatPr defaultRowHeight="15" x14ac:dyDescent="0.2"/>
  <cols>
    <col min="1" max="1" width="8.33203125" style="84" customWidth="1"/>
    <col min="2" max="2" width="1.6640625" style="84" customWidth="1"/>
    <col min="3" max="3" width="4.1640625" style="84" customWidth="1"/>
    <col min="4" max="4" width="4.33203125" style="84" customWidth="1"/>
    <col min="5" max="5" width="17.1640625" style="84" customWidth="1"/>
    <col min="6" max="6" width="50.83203125" style="84" customWidth="1"/>
    <col min="7" max="7" width="7" style="84" customWidth="1"/>
    <col min="8" max="8" width="11.5" style="84" customWidth="1"/>
    <col min="9" max="11" width="20.1640625" style="84" customWidth="1"/>
    <col min="12" max="12" width="9.33203125" style="84" customWidth="1"/>
    <col min="13" max="13" width="10.83203125" style="84" hidden="1" customWidth="1"/>
    <col min="14" max="14" width="9.33203125" style="84" hidden="1"/>
    <col min="15" max="20" width="14.1640625" style="84" hidden="1" customWidth="1"/>
    <col min="21" max="21" width="16.33203125" style="84" hidden="1" customWidth="1"/>
    <col min="22" max="22" width="12.33203125" style="84" customWidth="1"/>
    <col min="23" max="23" width="16.33203125" style="84" customWidth="1"/>
    <col min="24" max="24" width="12.33203125" style="84" customWidth="1"/>
    <col min="25" max="25" width="15" style="84" customWidth="1"/>
    <col min="26" max="26" width="11" style="84" customWidth="1"/>
    <col min="27" max="27" width="15" style="84" customWidth="1"/>
    <col min="28" max="28" width="16.33203125" style="84" customWidth="1"/>
    <col min="29" max="29" width="11" style="84" customWidth="1"/>
    <col min="30" max="30" width="15" style="84" customWidth="1"/>
    <col min="31" max="31" width="16.33203125" style="84" customWidth="1"/>
    <col min="32" max="43" width="9.33203125" style="84"/>
    <col min="44" max="65" width="9.33203125" style="84" hidden="1"/>
    <col min="66" max="16384" width="9.33203125" style="84"/>
  </cols>
  <sheetData>
    <row r="1" spans="1:46" ht="11.25" x14ac:dyDescent="0.2"/>
    <row r="2" spans="1:46" ht="36.950000000000003" customHeight="1" x14ac:dyDescent="0.2">
      <c r="L2" s="265" t="s">
        <v>5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32" t="s">
        <v>96</v>
      </c>
    </row>
    <row r="3" spans="1:46" ht="6.95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6"/>
      <c r="AT3" s="132" t="s">
        <v>88</v>
      </c>
    </row>
    <row r="4" spans="1:46" ht="24.95" customHeight="1" x14ac:dyDescent="0.2">
      <c r="B4" s="136"/>
      <c r="D4" s="266" t="s">
        <v>106</v>
      </c>
      <c r="L4" s="136"/>
      <c r="M4" s="267" t="s">
        <v>10</v>
      </c>
      <c r="AT4" s="132" t="s">
        <v>3</v>
      </c>
    </row>
    <row r="5" spans="1:46" ht="6.95" customHeight="1" x14ac:dyDescent="0.2">
      <c r="B5" s="136"/>
      <c r="L5" s="136"/>
    </row>
    <row r="6" spans="1:46" ht="12" customHeight="1" x14ac:dyDescent="0.2">
      <c r="B6" s="136"/>
      <c r="D6" s="268" t="s">
        <v>14</v>
      </c>
      <c r="L6" s="136"/>
    </row>
    <row r="7" spans="1:46" ht="16.5" customHeight="1" x14ac:dyDescent="0.2">
      <c r="B7" s="136"/>
      <c r="E7" s="141" t="str">
        <f>'Rekapitulace stavby'!K6</f>
        <v>Kosmonosy, obnova vodovodu a kanalizace - 2. etapa - část B</v>
      </c>
      <c r="F7" s="142"/>
      <c r="G7" s="142"/>
      <c r="H7" s="142"/>
      <c r="L7" s="136"/>
    </row>
    <row r="8" spans="1:46" ht="12" customHeight="1" x14ac:dyDescent="0.2">
      <c r="B8" s="136"/>
      <c r="D8" s="268" t="s">
        <v>107</v>
      </c>
      <c r="L8" s="136"/>
    </row>
    <row r="9" spans="1:46" s="270" customFormat="1" ht="16.5" customHeight="1" x14ac:dyDescent="0.2">
      <c r="A9" s="143"/>
      <c r="B9" s="144"/>
      <c r="C9" s="143"/>
      <c r="D9" s="143"/>
      <c r="E9" s="141" t="s">
        <v>108</v>
      </c>
      <c r="F9" s="203"/>
      <c r="G9" s="203"/>
      <c r="H9" s="203"/>
      <c r="I9" s="143"/>
      <c r="J9" s="143"/>
      <c r="K9" s="143"/>
      <c r="L9" s="269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270" customFormat="1" ht="12" customHeight="1" x14ac:dyDescent="0.2">
      <c r="A10" s="143"/>
      <c r="B10" s="144"/>
      <c r="C10" s="143"/>
      <c r="D10" s="268" t="s">
        <v>109</v>
      </c>
      <c r="E10" s="143"/>
      <c r="F10" s="143"/>
      <c r="G10" s="143"/>
      <c r="H10" s="143"/>
      <c r="I10" s="143"/>
      <c r="J10" s="143"/>
      <c r="K10" s="143"/>
      <c r="L10" s="269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270" customFormat="1" ht="16.5" customHeight="1" x14ac:dyDescent="0.2">
      <c r="A11" s="143"/>
      <c r="B11" s="144"/>
      <c r="C11" s="143"/>
      <c r="D11" s="143"/>
      <c r="E11" s="271" t="s">
        <v>444</v>
      </c>
      <c r="F11" s="203"/>
      <c r="G11" s="203"/>
      <c r="H11" s="203"/>
      <c r="I11" s="143"/>
      <c r="J11" s="143"/>
      <c r="K11" s="143"/>
      <c r="L11" s="269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270" customFormat="1" ht="11.25" x14ac:dyDescent="0.2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69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270" customFormat="1" ht="12" customHeight="1" x14ac:dyDescent="0.2">
      <c r="A13" s="143"/>
      <c r="B13" s="144"/>
      <c r="C13" s="143"/>
      <c r="D13" s="268" t="s">
        <v>16</v>
      </c>
      <c r="E13" s="143"/>
      <c r="F13" s="272" t="s">
        <v>1</v>
      </c>
      <c r="G13" s="143"/>
      <c r="H13" s="143"/>
      <c r="I13" s="268" t="s">
        <v>17</v>
      </c>
      <c r="J13" s="272" t="s">
        <v>1</v>
      </c>
      <c r="K13" s="143"/>
      <c r="L13" s="269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270" customFormat="1" ht="12" customHeight="1" x14ac:dyDescent="0.2">
      <c r="A14" s="143"/>
      <c r="B14" s="144"/>
      <c r="C14" s="143"/>
      <c r="D14" s="268" t="s">
        <v>18</v>
      </c>
      <c r="E14" s="143"/>
      <c r="F14" s="272" t="s">
        <v>19</v>
      </c>
      <c r="G14" s="143"/>
      <c r="H14" s="143"/>
      <c r="I14" s="268" t="s">
        <v>20</v>
      </c>
      <c r="J14" s="273" t="str">
        <f>'Rekapitulace stavby'!AN8</f>
        <v>29. 10. 2020</v>
      </c>
      <c r="K14" s="143"/>
      <c r="L14" s="269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270" customFormat="1" ht="10.9" customHeight="1" x14ac:dyDescent="0.2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69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270" customFormat="1" ht="12" customHeight="1" x14ac:dyDescent="0.2">
      <c r="A16" s="143"/>
      <c r="B16" s="144"/>
      <c r="C16" s="143"/>
      <c r="D16" s="268" t="s">
        <v>22</v>
      </c>
      <c r="E16" s="143"/>
      <c r="F16" s="143"/>
      <c r="G16" s="143"/>
      <c r="H16" s="143"/>
      <c r="I16" s="268" t="s">
        <v>23</v>
      </c>
      <c r="J16" s="272" t="s">
        <v>24</v>
      </c>
      <c r="K16" s="143"/>
      <c r="L16" s="269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270" customFormat="1" ht="18" customHeight="1" x14ac:dyDescent="0.2">
      <c r="A17" s="143"/>
      <c r="B17" s="144"/>
      <c r="C17" s="143"/>
      <c r="D17" s="143"/>
      <c r="E17" s="272" t="s">
        <v>25</v>
      </c>
      <c r="F17" s="143"/>
      <c r="G17" s="143"/>
      <c r="H17" s="143"/>
      <c r="I17" s="268" t="s">
        <v>26</v>
      </c>
      <c r="J17" s="272" t="s">
        <v>27</v>
      </c>
      <c r="K17" s="143"/>
      <c r="L17" s="269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270" customFormat="1" ht="6.95" customHeight="1" x14ac:dyDescent="0.2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69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270" customFormat="1" ht="12" customHeight="1" x14ac:dyDescent="0.2">
      <c r="A19" s="143"/>
      <c r="B19" s="144"/>
      <c r="C19" s="143"/>
      <c r="D19" s="268" t="s">
        <v>28</v>
      </c>
      <c r="E19" s="143"/>
      <c r="F19" s="143"/>
      <c r="G19" s="143"/>
      <c r="H19" s="143"/>
      <c r="I19" s="268" t="s">
        <v>23</v>
      </c>
      <c r="J19" s="272" t="s">
        <v>1</v>
      </c>
      <c r="K19" s="143"/>
      <c r="L19" s="269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270" customFormat="1" ht="18" customHeight="1" x14ac:dyDescent="0.2">
      <c r="A20" s="143"/>
      <c r="B20" s="144"/>
      <c r="C20" s="143"/>
      <c r="D20" s="143"/>
      <c r="E20" s="272" t="s">
        <v>29</v>
      </c>
      <c r="F20" s="143"/>
      <c r="G20" s="143"/>
      <c r="H20" s="143"/>
      <c r="I20" s="268" t="s">
        <v>26</v>
      </c>
      <c r="J20" s="272" t="s">
        <v>1</v>
      </c>
      <c r="K20" s="143"/>
      <c r="L20" s="269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270" customFormat="1" ht="6.95" customHeight="1" x14ac:dyDescent="0.2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69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270" customFormat="1" ht="12" customHeight="1" x14ac:dyDescent="0.2">
      <c r="A22" s="143"/>
      <c r="B22" s="144"/>
      <c r="C22" s="143"/>
      <c r="D22" s="268" t="s">
        <v>30</v>
      </c>
      <c r="E22" s="143"/>
      <c r="F22" s="143"/>
      <c r="G22" s="143"/>
      <c r="H22" s="143"/>
      <c r="I22" s="268" t="s">
        <v>23</v>
      </c>
      <c r="J22" s="272" t="s">
        <v>31</v>
      </c>
      <c r="K22" s="143"/>
      <c r="L22" s="269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270" customFormat="1" ht="18" customHeight="1" x14ac:dyDescent="0.2">
      <c r="A23" s="143"/>
      <c r="B23" s="144"/>
      <c r="C23" s="143"/>
      <c r="D23" s="143"/>
      <c r="E23" s="272" t="s">
        <v>32</v>
      </c>
      <c r="F23" s="143"/>
      <c r="G23" s="143"/>
      <c r="H23" s="143"/>
      <c r="I23" s="268" t="s">
        <v>26</v>
      </c>
      <c r="J23" s="272" t="s">
        <v>33</v>
      </c>
      <c r="K23" s="143"/>
      <c r="L23" s="269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270" customFormat="1" ht="6.95" customHeight="1" x14ac:dyDescent="0.2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69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270" customFormat="1" ht="12" customHeight="1" x14ac:dyDescent="0.2">
      <c r="A25" s="143"/>
      <c r="B25" s="144"/>
      <c r="C25" s="143"/>
      <c r="D25" s="268" t="s">
        <v>35</v>
      </c>
      <c r="E25" s="143"/>
      <c r="F25" s="143"/>
      <c r="G25" s="143"/>
      <c r="H25" s="143"/>
      <c r="I25" s="268" t="s">
        <v>23</v>
      </c>
      <c r="J25" s="272" t="s">
        <v>1</v>
      </c>
      <c r="K25" s="143"/>
      <c r="L25" s="269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270" customFormat="1" ht="18" customHeight="1" x14ac:dyDescent="0.2">
      <c r="A26" s="143"/>
      <c r="B26" s="144"/>
      <c r="C26" s="143"/>
      <c r="D26" s="143"/>
      <c r="E26" s="272" t="s">
        <v>36</v>
      </c>
      <c r="F26" s="143"/>
      <c r="G26" s="143"/>
      <c r="H26" s="143"/>
      <c r="I26" s="268" t="s">
        <v>26</v>
      </c>
      <c r="J26" s="272" t="s">
        <v>1</v>
      </c>
      <c r="K26" s="143"/>
      <c r="L26" s="269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270" customFormat="1" ht="6.95" customHeight="1" x14ac:dyDescent="0.2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69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270" customFormat="1" ht="12" customHeight="1" x14ac:dyDescent="0.2">
      <c r="A28" s="143"/>
      <c r="B28" s="144"/>
      <c r="C28" s="143"/>
      <c r="D28" s="268" t="s">
        <v>37</v>
      </c>
      <c r="E28" s="143"/>
      <c r="F28" s="143"/>
      <c r="G28" s="143"/>
      <c r="H28" s="143"/>
      <c r="I28" s="143"/>
      <c r="J28" s="143"/>
      <c r="K28" s="143"/>
      <c r="L28" s="269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76" customFormat="1" ht="16.5" customHeight="1" x14ac:dyDescent="0.2">
      <c r="A29" s="154"/>
      <c r="B29" s="150"/>
      <c r="C29" s="154"/>
      <c r="D29" s="154"/>
      <c r="E29" s="274" t="s">
        <v>1</v>
      </c>
      <c r="F29" s="274"/>
      <c r="G29" s="274"/>
      <c r="H29" s="274"/>
      <c r="I29" s="154"/>
      <c r="J29" s="154"/>
      <c r="K29" s="154"/>
      <c r="L29" s="275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pans="1:31" s="270" customFormat="1" ht="6.95" customHeight="1" x14ac:dyDescent="0.2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69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270" customFormat="1" ht="6.95" customHeight="1" x14ac:dyDescent="0.2">
      <c r="A31" s="143"/>
      <c r="B31" s="144"/>
      <c r="C31" s="143"/>
      <c r="D31" s="155"/>
      <c r="E31" s="155"/>
      <c r="F31" s="155"/>
      <c r="G31" s="155"/>
      <c r="H31" s="155"/>
      <c r="I31" s="155"/>
      <c r="J31" s="155"/>
      <c r="K31" s="155"/>
      <c r="L31" s="269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270" customFormat="1" ht="25.35" customHeight="1" x14ac:dyDescent="0.2">
      <c r="A32" s="143"/>
      <c r="B32" s="144"/>
      <c r="C32" s="143"/>
      <c r="D32" s="277" t="s">
        <v>39</v>
      </c>
      <c r="E32" s="143"/>
      <c r="F32" s="143"/>
      <c r="G32" s="143"/>
      <c r="H32" s="143"/>
      <c r="I32" s="143"/>
      <c r="J32" s="278">
        <f>ROUND(J127, 2)</f>
        <v>0</v>
      </c>
      <c r="K32" s="143"/>
      <c r="L32" s="269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270" customFormat="1" ht="6.95" customHeight="1" x14ac:dyDescent="0.2">
      <c r="A33" s="143"/>
      <c r="B33" s="144"/>
      <c r="C33" s="143"/>
      <c r="D33" s="155"/>
      <c r="E33" s="155"/>
      <c r="F33" s="155"/>
      <c r="G33" s="155"/>
      <c r="H33" s="155"/>
      <c r="I33" s="155"/>
      <c r="J33" s="155"/>
      <c r="K33" s="155"/>
      <c r="L33" s="269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270" customFormat="1" ht="14.45" customHeight="1" x14ac:dyDescent="0.2">
      <c r="A34" s="143"/>
      <c r="B34" s="144"/>
      <c r="C34" s="143"/>
      <c r="D34" s="143"/>
      <c r="E34" s="143"/>
      <c r="F34" s="279" t="s">
        <v>41</v>
      </c>
      <c r="G34" s="143"/>
      <c r="H34" s="143"/>
      <c r="I34" s="279" t="s">
        <v>40</v>
      </c>
      <c r="J34" s="279" t="s">
        <v>42</v>
      </c>
      <c r="K34" s="143"/>
      <c r="L34" s="269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270" customFormat="1" ht="14.45" customHeight="1" x14ac:dyDescent="0.2">
      <c r="A35" s="143"/>
      <c r="B35" s="144"/>
      <c r="C35" s="143"/>
      <c r="D35" s="280" t="s">
        <v>43</v>
      </c>
      <c r="E35" s="268" t="s">
        <v>44</v>
      </c>
      <c r="F35" s="281">
        <f>ROUND((SUM(BE127:BE234)),  2)</f>
        <v>0</v>
      </c>
      <c r="G35" s="143"/>
      <c r="H35" s="143"/>
      <c r="I35" s="282">
        <v>0.21</v>
      </c>
      <c r="J35" s="281">
        <f>ROUND(((SUM(BE127:BE234))*I35),  2)</f>
        <v>0</v>
      </c>
      <c r="K35" s="143"/>
      <c r="L35" s="269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270" customFormat="1" ht="14.45" customHeight="1" x14ac:dyDescent="0.2">
      <c r="A36" s="143"/>
      <c r="B36" s="144"/>
      <c r="C36" s="143"/>
      <c r="D36" s="143"/>
      <c r="E36" s="268" t="s">
        <v>45</v>
      </c>
      <c r="F36" s="281">
        <f>ROUND((SUM(BF127:BF234)),  2)</f>
        <v>0</v>
      </c>
      <c r="G36" s="143"/>
      <c r="H36" s="143"/>
      <c r="I36" s="282">
        <v>0.15</v>
      </c>
      <c r="J36" s="281">
        <f>ROUND(((SUM(BF127:BF234))*I36),  2)</f>
        <v>0</v>
      </c>
      <c r="K36" s="143"/>
      <c r="L36" s="269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270" customFormat="1" ht="14.45" hidden="1" customHeight="1" x14ac:dyDescent="0.2">
      <c r="A37" s="143"/>
      <c r="B37" s="144"/>
      <c r="C37" s="143"/>
      <c r="D37" s="143"/>
      <c r="E37" s="268" t="s">
        <v>46</v>
      </c>
      <c r="F37" s="281">
        <f>ROUND((SUM(BG127:BG234)),  2)</f>
        <v>0</v>
      </c>
      <c r="G37" s="143"/>
      <c r="H37" s="143"/>
      <c r="I37" s="282">
        <v>0.21</v>
      </c>
      <c r="J37" s="281">
        <f>0</f>
        <v>0</v>
      </c>
      <c r="K37" s="143"/>
      <c r="L37" s="269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270" customFormat="1" ht="14.45" hidden="1" customHeight="1" x14ac:dyDescent="0.2">
      <c r="A38" s="143"/>
      <c r="B38" s="144"/>
      <c r="C38" s="143"/>
      <c r="D38" s="143"/>
      <c r="E38" s="268" t="s">
        <v>47</v>
      </c>
      <c r="F38" s="281">
        <f>ROUND((SUM(BH127:BH234)),  2)</f>
        <v>0</v>
      </c>
      <c r="G38" s="143"/>
      <c r="H38" s="143"/>
      <c r="I38" s="282">
        <v>0.15</v>
      </c>
      <c r="J38" s="281">
        <f>0</f>
        <v>0</v>
      </c>
      <c r="K38" s="143"/>
      <c r="L38" s="269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270" customFormat="1" ht="14.45" hidden="1" customHeight="1" x14ac:dyDescent="0.2">
      <c r="A39" s="143"/>
      <c r="B39" s="144"/>
      <c r="C39" s="143"/>
      <c r="D39" s="143"/>
      <c r="E39" s="268" t="s">
        <v>48</v>
      </c>
      <c r="F39" s="281">
        <f>ROUND((SUM(BI127:BI234)),  2)</f>
        <v>0</v>
      </c>
      <c r="G39" s="143"/>
      <c r="H39" s="143"/>
      <c r="I39" s="282">
        <v>0</v>
      </c>
      <c r="J39" s="281">
        <f>0</f>
        <v>0</v>
      </c>
      <c r="K39" s="143"/>
      <c r="L39" s="269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270" customFormat="1" ht="6.95" customHeight="1" x14ac:dyDescent="0.2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69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270" customFormat="1" ht="25.35" customHeight="1" x14ac:dyDescent="0.2">
      <c r="A41" s="143"/>
      <c r="B41" s="144"/>
      <c r="C41" s="283"/>
      <c r="D41" s="284" t="s">
        <v>49</v>
      </c>
      <c r="E41" s="165"/>
      <c r="F41" s="165"/>
      <c r="G41" s="285" t="s">
        <v>50</v>
      </c>
      <c r="H41" s="286" t="s">
        <v>51</v>
      </c>
      <c r="I41" s="165"/>
      <c r="J41" s="287">
        <f>SUM(J32:J39)</f>
        <v>0</v>
      </c>
      <c r="K41" s="288"/>
      <c r="L41" s="269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270" customFormat="1" ht="14.45" customHeight="1" x14ac:dyDescent="0.2">
      <c r="A42" s="143"/>
      <c r="B42" s="144"/>
      <c r="C42" s="143"/>
      <c r="D42" s="143"/>
      <c r="E42" s="143"/>
      <c r="F42" s="143"/>
      <c r="G42" s="143"/>
      <c r="H42" s="143"/>
      <c r="I42" s="143"/>
      <c r="J42" s="143"/>
      <c r="K42" s="143"/>
      <c r="L42" s="269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3" spans="1:31" ht="14.45" customHeight="1" x14ac:dyDescent="0.2">
      <c r="B43" s="136"/>
      <c r="L43" s="136"/>
    </row>
    <row r="44" spans="1:31" ht="14.45" customHeight="1" x14ac:dyDescent="0.2">
      <c r="B44" s="136"/>
      <c r="L44" s="136"/>
    </row>
    <row r="45" spans="1:31" ht="14.45" customHeight="1" x14ac:dyDescent="0.2">
      <c r="B45" s="136"/>
      <c r="L45" s="136"/>
    </row>
    <row r="46" spans="1:31" ht="14.45" customHeight="1" x14ac:dyDescent="0.2">
      <c r="B46" s="136"/>
      <c r="L46" s="136"/>
    </row>
    <row r="47" spans="1:31" ht="14.45" customHeight="1" x14ac:dyDescent="0.2">
      <c r="B47" s="136"/>
      <c r="L47" s="136"/>
    </row>
    <row r="48" spans="1:31" ht="14.45" customHeight="1" x14ac:dyDescent="0.2">
      <c r="B48" s="136"/>
      <c r="L48" s="136"/>
    </row>
    <row r="49" spans="1:31" ht="14.45" customHeight="1" x14ac:dyDescent="0.2">
      <c r="B49" s="136"/>
      <c r="L49" s="136"/>
    </row>
    <row r="50" spans="1:31" s="270" customFormat="1" ht="14.45" customHeight="1" x14ac:dyDescent="0.2">
      <c r="B50" s="269"/>
      <c r="D50" s="289" t="s">
        <v>52</v>
      </c>
      <c r="E50" s="290"/>
      <c r="F50" s="290"/>
      <c r="G50" s="289" t="s">
        <v>53</v>
      </c>
      <c r="H50" s="290"/>
      <c r="I50" s="290"/>
      <c r="J50" s="290"/>
      <c r="K50" s="290"/>
      <c r="L50" s="269"/>
    </row>
    <row r="51" spans="1:31" ht="11.25" x14ac:dyDescent="0.2">
      <c r="B51" s="136"/>
      <c r="L51" s="136"/>
    </row>
    <row r="52" spans="1:31" ht="11.25" x14ac:dyDescent="0.2">
      <c r="B52" s="136"/>
      <c r="L52" s="136"/>
    </row>
    <row r="53" spans="1:31" ht="11.25" x14ac:dyDescent="0.2">
      <c r="B53" s="136"/>
      <c r="L53" s="136"/>
    </row>
    <row r="54" spans="1:31" ht="11.25" x14ac:dyDescent="0.2">
      <c r="B54" s="136"/>
      <c r="L54" s="136"/>
    </row>
    <row r="55" spans="1:31" ht="11.25" x14ac:dyDescent="0.2">
      <c r="B55" s="136"/>
      <c r="L55" s="136"/>
    </row>
    <row r="56" spans="1:31" ht="11.25" x14ac:dyDescent="0.2">
      <c r="B56" s="136"/>
      <c r="L56" s="136"/>
    </row>
    <row r="57" spans="1:31" ht="11.25" x14ac:dyDescent="0.2">
      <c r="B57" s="136"/>
      <c r="L57" s="136"/>
    </row>
    <row r="58" spans="1:31" ht="11.25" x14ac:dyDescent="0.2">
      <c r="B58" s="136"/>
      <c r="L58" s="136"/>
    </row>
    <row r="59" spans="1:31" ht="11.25" x14ac:dyDescent="0.2">
      <c r="B59" s="136"/>
      <c r="L59" s="136"/>
    </row>
    <row r="60" spans="1:31" ht="11.25" x14ac:dyDescent="0.2">
      <c r="B60" s="136"/>
      <c r="L60" s="136"/>
    </row>
    <row r="61" spans="1:31" s="270" customFormat="1" ht="12.75" x14ac:dyDescent="0.2">
      <c r="A61" s="143"/>
      <c r="B61" s="144"/>
      <c r="C61" s="143"/>
      <c r="D61" s="291" t="s">
        <v>54</v>
      </c>
      <c r="E61" s="292"/>
      <c r="F61" s="293" t="s">
        <v>55</v>
      </c>
      <c r="G61" s="291" t="s">
        <v>54</v>
      </c>
      <c r="H61" s="292"/>
      <c r="I61" s="292"/>
      <c r="J61" s="294" t="s">
        <v>55</v>
      </c>
      <c r="K61" s="292"/>
      <c r="L61" s="269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31" ht="11.25" x14ac:dyDescent="0.2">
      <c r="B62" s="136"/>
      <c r="L62" s="136"/>
    </row>
    <row r="63" spans="1:31" ht="11.25" x14ac:dyDescent="0.2">
      <c r="B63" s="136"/>
      <c r="L63" s="136"/>
    </row>
    <row r="64" spans="1:31" ht="11.25" x14ac:dyDescent="0.2">
      <c r="B64" s="136"/>
      <c r="L64" s="136"/>
    </row>
    <row r="65" spans="1:31" s="270" customFormat="1" ht="12.75" x14ac:dyDescent="0.2">
      <c r="A65" s="143"/>
      <c r="B65" s="144"/>
      <c r="C65" s="143"/>
      <c r="D65" s="289" t="s">
        <v>56</v>
      </c>
      <c r="E65" s="295"/>
      <c r="F65" s="295"/>
      <c r="G65" s="289" t="s">
        <v>57</v>
      </c>
      <c r="H65" s="295"/>
      <c r="I65" s="295"/>
      <c r="J65" s="295"/>
      <c r="K65" s="295"/>
      <c r="L65" s="269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</row>
    <row r="66" spans="1:31" ht="11.25" x14ac:dyDescent="0.2">
      <c r="B66" s="136"/>
      <c r="L66" s="136"/>
    </row>
    <row r="67" spans="1:31" ht="11.25" x14ac:dyDescent="0.2">
      <c r="B67" s="136"/>
      <c r="L67" s="136"/>
    </row>
    <row r="68" spans="1:31" ht="11.25" x14ac:dyDescent="0.2">
      <c r="B68" s="136"/>
      <c r="L68" s="136"/>
    </row>
    <row r="69" spans="1:31" ht="11.25" x14ac:dyDescent="0.2">
      <c r="B69" s="136"/>
      <c r="L69" s="136"/>
    </row>
    <row r="70" spans="1:31" ht="11.25" x14ac:dyDescent="0.2">
      <c r="B70" s="136"/>
      <c r="L70" s="136"/>
    </row>
    <row r="71" spans="1:31" ht="11.25" x14ac:dyDescent="0.2">
      <c r="B71" s="136"/>
      <c r="L71" s="136"/>
    </row>
    <row r="72" spans="1:31" ht="11.25" x14ac:dyDescent="0.2">
      <c r="B72" s="136"/>
      <c r="L72" s="136"/>
    </row>
    <row r="73" spans="1:31" ht="11.25" x14ac:dyDescent="0.2">
      <c r="B73" s="136"/>
      <c r="L73" s="136"/>
    </row>
    <row r="74" spans="1:31" ht="11.25" x14ac:dyDescent="0.2">
      <c r="B74" s="136"/>
      <c r="L74" s="136"/>
    </row>
    <row r="75" spans="1:31" ht="11.25" x14ac:dyDescent="0.2">
      <c r="B75" s="136"/>
      <c r="L75" s="136"/>
    </row>
    <row r="76" spans="1:31" s="270" customFormat="1" ht="12.75" x14ac:dyDescent="0.2">
      <c r="A76" s="143"/>
      <c r="B76" s="144"/>
      <c r="C76" s="143"/>
      <c r="D76" s="291" t="s">
        <v>54</v>
      </c>
      <c r="E76" s="292"/>
      <c r="F76" s="293" t="s">
        <v>55</v>
      </c>
      <c r="G76" s="291" t="s">
        <v>54</v>
      </c>
      <c r="H76" s="292"/>
      <c r="I76" s="292"/>
      <c r="J76" s="294" t="s">
        <v>55</v>
      </c>
      <c r="K76" s="292"/>
      <c r="L76" s="269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</row>
    <row r="77" spans="1:31" s="270" customFormat="1" ht="14.45" customHeight="1" x14ac:dyDescent="0.2">
      <c r="A77" s="143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269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81" spans="1:31" s="270" customFormat="1" ht="6.95" customHeight="1" x14ac:dyDescent="0.2">
      <c r="A81" s="14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269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31" s="270" customFormat="1" ht="24.95" customHeight="1" x14ac:dyDescent="0.2">
      <c r="A82" s="143"/>
      <c r="B82" s="144"/>
      <c r="C82" s="266" t="s">
        <v>111</v>
      </c>
      <c r="D82" s="143"/>
      <c r="E82" s="143"/>
      <c r="F82" s="143"/>
      <c r="G82" s="143"/>
      <c r="H82" s="143"/>
      <c r="I82" s="143"/>
      <c r="J82" s="143"/>
      <c r="K82" s="143"/>
      <c r="L82" s="269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31" s="270" customFormat="1" ht="6.95" customHeight="1" x14ac:dyDescent="0.2">
      <c r="A83" s="143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269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31" s="270" customFormat="1" ht="12" customHeight="1" x14ac:dyDescent="0.2">
      <c r="A84" s="143"/>
      <c r="B84" s="144"/>
      <c r="C84" s="268" t="s">
        <v>14</v>
      </c>
      <c r="D84" s="143"/>
      <c r="E84" s="143"/>
      <c r="F84" s="143"/>
      <c r="G84" s="143"/>
      <c r="H84" s="143"/>
      <c r="I84" s="143"/>
      <c r="J84" s="143"/>
      <c r="K84" s="143"/>
      <c r="L84" s="269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31" s="270" customFormat="1" ht="16.5" customHeight="1" x14ac:dyDescent="0.2">
      <c r="A85" s="143"/>
      <c r="B85" s="144"/>
      <c r="C85" s="143"/>
      <c r="D85" s="143"/>
      <c r="E85" s="141" t="str">
        <f>E7</f>
        <v>Kosmonosy, obnova vodovodu a kanalizace - 2. etapa - část B</v>
      </c>
      <c r="F85" s="142"/>
      <c r="G85" s="142"/>
      <c r="H85" s="142"/>
      <c r="I85" s="143"/>
      <c r="J85" s="143"/>
      <c r="K85" s="143"/>
      <c r="L85" s="269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31" ht="12" customHeight="1" x14ac:dyDescent="0.2">
      <c r="B86" s="136"/>
      <c r="C86" s="268" t="s">
        <v>107</v>
      </c>
      <c r="L86" s="136"/>
    </row>
    <row r="87" spans="1:31" s="270" customFormat="1" ht="16.5" customHeight="1" x14ac:dyDescent="0.2">
      <c r="A87" s="143"/>
      <c r="B87" s="144"/>
      <c r="C87" s="143"/>
      <c r="D87" s="143"/>
      <c r="E87" s="141" t="s">
        <v>108</v>
      </c>
      <c r="F87" s="203"/>
      <c r="G87" s="203"/>
      <c r="H87" s="203"/>
      <c r="I87" s="143"/>
      <c r="J87" s="143"/>
      <c r="K87" s="143"/>
      <c r="L87" s="269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31" s="270" customFormat="1" ht="12" customHeight="1" x14ac:dyDescent="0.2">
      <c r="A88" s="143"/>
      <c r="B88" s="144"/>
      <c r="C88" s="268" t="s">
        <v>109</v>
      </c>
      <c r="D88" s="143"/>
      <c r="E88" s="143"/>
      <c r="F88" s="143"/>
      <c r="G88" s="143"/>
      <c r="H88" s="143"/>
      <c r="I88" s="143"/>
      <c r="J88" s="143"/>
      <c r="K88" s="143"/>
      <c r="L88" s="269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pans="1:31" s="270" customFormat="1" ht="16.5" customHeight="1" x14ac:dyDescent="0.2">
      <c r="A89" s="143"/>
      <c r="B89" s="144"/>
      <c r="C89" s="143"/>
      <c r="D89" s="143"/>
      <c r="E89" s="271" t="str">
        <f>E11</f>
        <v>SO 2.3.2. - Lokální opravy vodovodního řadu</v>
      </c>
      <c r="F89" s="203"/>
      <c r="G89" s="203"/>
      <c r="H89" s="203"/>
      <c r="I89" s="143"/>
      <c r="J89" s="143"/>
      <c r="K89" s="143"/>
      <c r="L89" s="269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</row>
    <row r="90" spans="1:31" s="270" customFormat="1" ht="6.95" customHeight="1" x14ac:dyDescent="0.2">
      <c r="A90" s="143"/>
      <c r="B90" s="144"/>
      <c r="C90" s="143"/>
      <c r="D90" s="143"/>
      <c r="E90" s="143"/>
      <c r="F90" s="143"/>
      <c r="G90" s="143"/>
      <c r="H90" s="143"/>
      <c r="I90" s="143"/>
      <c r="J90" s="143"/>
      <c r="K90" s="143"/>
      <c r="L90" s="269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</row>
    <row r="91" spans="1:31" s="270" customFormat="1" ht="12" customHeight="1" x14ac:dyDescent="0.2">
      <c r="A91" s="143"/>
      <c r="B91" s="144"/>
      <c r="C91" s="268" t="s">
        <v>18</v>
      </c>
      <c r="D91" s="143"/>
      <c r="E91" s="143"/>
      <c r="F91" s="272" t="str">
        <f>F14</f>
        <v>Kosmonosy</v>
      </c>
      <c r="G91" s="143"/>
      <c r="H91" s="143"/>
      <c r="I91" s="268" t="s">
        <v>20</v>
      </c>
      <c r="J91" s="273" t="str">
        <f>IF(J14="","",J14)</f>
        <v>29. 10. 2020</v>
      </c>
      <c r="K91" s="143"/>
      <c r="L91" s="269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  <row r="92" spans="1:31" s="270" customFormat="1" ht="6.95" customHeight="1" x14ac:dyDescent="0.2">
      <c r="A92" s="143"/>
      <c r="B92" s="144"/>
      <c r="C92" s="143"/>
      <c r="D92" s="143"/>
      <c r="E92" s="143"/>
      <c r="F92" s="143"/>
      <c r="G92" s="143"/>
      <c r="H92" s="143"/>
      <c r="I92" s="143"/>
      <c r="J92" s="143"/>
      <c r="K92" s="143"/>
      <c r="L92" s="269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31" s="270" customFormat="1" ht="15.2" customHeight="1" x14ac:dyDescent="0.2">
      <c r="A93" s="143"/>
      <c r="B93" s="144"/>
      <c r="C93" s="268" t="s">
        <v>22</v>
      </c>
      <c r="D93" s="143"/>
      <c r="E93" s="143"/>
      <c r="F93" s="272" t="str">
        <f>E17</f>
        <v>Vodovody a kanalizace Mladá Boleslav, a.s.</v>
      </c>
      <c r="G93" s="143"/>
      <c r="H93" s="143"/>
      <c r="I93" s="268" t="s">
        <v>30</v>
      </c>
      <c r="J93" s="296" t="str">
        <f>E23</f>
        <v>ŠINDLAR s.r.o.</v>
      </c>
      <c r="K93" s="143"/>
      <c r="L93" s="269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</row>
    <row r="94" spans="1:31" s="270" customFormat="1" ht="15.2" customHeight="1" x14ac:dyDescent="0.2">
      <c r="A94" s="143"/>
      <c r="B94" s="144"/>
      <c r="C94" s="268" t="s">
        <v>28</v>
      </c>
      <c r="D94" s="143"/>
      <c r="E94" s="143"/>
      <c r="F94" s="272" t="str">
        <f>IF(E20="","",E20)</f>
        <v>Dle výběrového řízení</v>
      </c>
      <c r="G94" s="143"/>
      <c r="H94" s="143"/>
      <c r="I94" s="268" t="s">
        <v>35</v>
      </c>
      <c r="J94" s="296" t="str">
        <f>E26</f>
        <v>Roman Bárta</v>
      </c>
      <c r="K94" s="143"/>
      <c r="L94" s="269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</row>
    <row r="95" spans="1:31" s="270" customFormat="1" ht="10.35" customHeight="1" x14ac:dyDescent="0.2">
      <c r="A95" s="143"/>
      <c r="B95" s="144"/>
      <c r="C95" s="143"/>
      <c r="D95" s="143"/>
      <c r="E95" s="143"/>
      <c r="F95" s="143"/>
      <c r="G95" s="143"/>
      <c r="H95" s="143"/>
      <c r="I95" s="143"/>
      <c r="J95" s="143"/>
      <c r="K95" s="143"/>
      <c r="L95" s="269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</row>
    <row r="96" spans="1:31" s="270" customFormat="1" ht="29.25" customHeight="1" x14ac:dyDescent="0.2">
      <c r="A96" s="143"/>
      <c r="B96" s="144"/>
      <c r="C96" s="297" t="s">
        <v>112</v>
      </c>
      <c r="D96" s="283"/>
      <c r="E96" s="283"/>
      <c r="F96" s="283"/>
      <c r="G96" s="283"/>
      <c r="H96" s="283"/>
      <c r="I96" s="283"/>
      <c r="J96" s="298" t="s">
        <v>113</v>
      </c>
      <c r="K96" s="283"/>
      <c r="L96" s="269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</row>
    <row r="97" spans="1:47" s="270" customFormat="1" ht="10.35" customHeight="1" x14ac:dyDescent="0.2">
      <c r="A97" s="143"/>
      <c r="B97" s="144"/>
      <c r="C97" s="143"/>
      <c r="D97" s="143"/>
      <c r="E97" s="143"/>
      <c r="F97" s="143"/>
      <c r="G97" s="143"/>
      <c r="H97" s="143"/>
      <c r="I97" s="143"/>
      <c r="J97" s="143"/>
      <c r="K97" s="143"/>
      <c r="L97" s="269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</row>
    <row r="98" spans="1:47" s="270" customFormat="1" ht="22.9" customHeight="1" x14ac:dyDescent="0.2">
      <c r="A98" s="143"/>
      <c r="B98" s="144"/>
      <c r="C98" s="299" t="s">
        <v>114</v>
      </c>
      <c r="D98" s="143"/>
      <c r="E98" s="143"/>
      <c r="F98" s="143"/>
      <c r="G98" s="143"/>
      <c r="H98" s="143"/>
      <c r="I98" s="143"/>
      <c r="J98" s="278">
        <f>J127</f>
        <v>0</v>
      </c>
      <c r="K98" s="143"/>
      <c r="L98" s="269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U98" s="132" t="s">
        <v>115</v>
      </c>
    </row>
    <row r="99" spans="1:47" s="300" customFormat="1" ht="24.95" customHeight="1" x14ac:dyDescent="0.2">
      <c r="B99" s="301"/>
      <c r="D99" s="302" t="s">
        <v>116</v>
      </c>
      <c r="E99" s="303"/>
      <c r="F99" s="303"/>
      <c r="G99" s="303"/>
      <c r="H99" s="303"/>
      <c r="I99" s="303"/>
      <c r="J99" s="304">
        <f>J128</f>
        <v>0</v>
      </c>
      <c r="L99" s="301"/>
    </row>
    <row r="100" spans="1:47" s="305" customFormat="1" ht="19.899999999999999" customHeight="1" x14ac:dyDescent="0.2">
      <c r="B100" s="306"/>
      <c r="D100" s="307" t="s">
        <v>117</v>
      </c>
      <c r="E100" s="308"/>
      <c r="F100" s="308"/>
      <c r="G100" s="308"/>
      <c r="H100" s="308"/>
      <c r="I100" s="308"/>
      <c r="J100" s="309">
        <f>J129</f>
        <v>0</v>
      </c>
      <c r="L100" s="306"/>
    </row>
    <row r="101" spans="1:47" s="305" customFormat="1" ht="19.899999999999999" customHeight="1" x14ac:dyDescent="0.2">
      <c r="B101" s="306"/>
      <c r="D101" s="307" t="s">
        <v>120</v>
      </c>
      <c r="E101" s="308"/>
      <c r="F101" s="308"/>
      <c r="G101" s="308"/>
      <c r="H101" s="308"/>
      <c r="I101" s="308"/>
      <c r="J101" s="309">
        <f>J178</f>
        <v>0</v>
      </c>
      <c r="L101" s="306"/>
    </row>
    <row r="102" spans="1:47" s="305" customFormat="1" ht="19.899999999999999" customHeight="1" x14ac:dyDescent="0.2">
      <c r="B102" s="306"/>
      <c r="D102" s="307" t="s">
        <v>121</v>
      </c>
      <c r="E102" s="308"/>
      <c r="F102" s="308"/>
      <c r="G102" s="308"/>
      <c r="H102" s="308"/>
      <c r="I102" s="308"/>
      <c r="J102" s="309">
        <f>J185</f>
        <v>0</v>
      </c>
      <c r="L102" s="306"/>
    </row>
    <row r="103" spans="1:47" s="305" customFormat="1" ht="19.899999999999999" customHeight="1" x14ac:dyDescent="0.2">
      <c r="B103" s="306"/>
      <c r="D103" s="307" t="s">
        <v>122</v>
      </c>
      <c r="E103" s="308"/>
      <c r="F103" s="308"/>
      <c r="G103" s="308"/>
      <c r="H103" s="308"/>
      <c r="I103" s="308"/>
      <c r="J103" s="309">
        <f>J197</f>
        <v>0</v>
      </c>
      <c r="L103" s="306"/>
    </row>
    <row r="104" spans="1:47" s="305" customFormat="1" ht="19.899999999999999" customHeight="1" x14ac:dyDescent="0.2">
      <c r="B104" s="306"/>
      <c r="D104" s="307" t="s">
        <v>124</v>
      </c>
      <c r="E104" s="308"/>
      <c r="F104" s="308"/>
      <c r="G104" s="308"/>
      <c r="H104" s="308"/>
      <c r="I104" s="308"/>
      <c r="J104" s="309">
        <f>J227</f>
        <v>0</v>
      </c>
      <c r="L104" s="306"/>
    </row>
    <row r="105" spans="1:47" s="305" customFormat="1" ht="19.899999999999999" customHeight="1" x14ac:dyDescent="0.2">
      <c r="B105" s="306"/>
      <c r="D105" s="307" t="s">
        <v>125</v>
      </c>
      <c r="E105" s="308"/>
      <c r="F105" s="308"/>
      <c r="G105" s="308"/>
      <c r="H105" s="308"/>
      <c r="I105" s="308"/>
      <c r="J105" s="309">
        <f>J233</f>
        <v>0</v>
      </c>
      <c r="L105" s="306"/>
    </row>
    <row r="106" spans="1:47" s="270" customFormat="1" ht="21.75" customHeight="1" x14ac:dyDescent="0.2">
      <c r="A106" s="143"/>
      <c r="B106" s="144"/>
      <c r="C106" s="143"/>
      <c r="D106" s="143"/>
      <c r="E106" s="143"/>
      <c r="F106" s="143"/>
      <c r="G106" s="143"/>
      <c r="H106" s="143"/>
      <c r="I106" s="143"/>
      <c r="J106" s="143"/>
      <c r="K106" s="143"/>
      <c r="L106" s="269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</row>
    <row r="107" spans="1:47" s="270" customFormat="1" ht="6.95" customHeight="1" x14ac:dyDescent="0.2">
      <c r="A107" s="143"/>
      <c r="B107" s="170"/>
      <c r="C107" s="171"/>
      <c r="D107" s="171"/>
      <c r="E107" s="171"/>
      <c r="F107" s="171"/>
      <c r="G107" s="171"/>
      <c r="H107" s="171"/>
      <c r="I107" s="171"/>
      <c r="J107" s="171"/>
      <c r="K107" s="171"/>
      <c r="L107" s="269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</row>
    <row r="111" spans="1:47" s="270" customFormat="1" ht="6.95" customHeight="1" x14ac:dyDescent="0.2">
      <c r="A111" s="143"/>
      <c r="B111" s="173"/>
      <c r="C111" s="174"/>
      <c r="D111" s="174"/>
      <c r="E111" s="174"/>
      <c r="F111" s="174"/>
      <c r="G111" s="174"/>
      <c r="H111" s="174"/>
      <c r="I111" s="174"/>
      <c r="J111" s="174"/>
      <c r="K111" s="174"/>
      <c r="L111" s="269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</row>
    <row r="112" spans="1:47" s="270" customFormat="1" ht="24.95" customHeight="1" x14ac:dyDescent="0.2">
      <c r="A112" s="143"/>
      <c r="B112" s="144"/>
      <c r="C112" s="266" t="s">
        <v>127</v>
      </c>
      <c r="D112" s="143"/>
      <c r="E112" s="143"/>
      <c r="F112" s="143"/>
      <c r="G112" s="143"/>
      <c r="H112" s="143"/>
      <c r="I112" s="143"/>
      <c r="J112" s="143"/>
      <c r="K112" s="143"/>
      <c r="L112" s="269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</row>
    <row r="113" spans="1:63" s="270" customFormat="1" ht="6.95" customHeight="1" x14ac:dyDescent="0.2">
      <c r="A113" s="143"/>
      <c r="B113" s="144"/>
      <c r="C113" s="143"/>
      <c r="D113" s="143"/>
      <c r="E113" s="143"/>
      <c r="F113" s="143"/>
      <c r="G113" s="143"/>
      <c r="H113" s="143"/>
      <c r="I113" s="143"/>
      <c r="J113" s="143"/>
      <c r="K113" s="143"/>
      <c r="L113" s="269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</row>
    <row r="114" spans="1:63" s="270" customFormat="1" ht="12" customHeight="1" x14ac:dyDescent="0.2">
      <c r="A114" s="143"/>
      <c r="B114" s="144"/>
      <c r="C114" s="268" t="s">
        <v>14</v>
      </c>
      <c r="D114" s="143"/>
      <c r="E114" s="143"/>
      <c r="F114" s="143"/>
      <c r="G114" s="143"/>
      <c r="H114" s="143"/>
      <c r="I114" s="143"/>
      <c r="J114" s="143"/>
      <c r="K114" s="143"/>
      <c r="L114" s="269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</row>
    <row r="115" spans="1:63" s="270" customFormat="1" ht="16.5" customHeight="1" x14ac:dyDescent="0.2">
      <c r="A115" s="143"/>
      <c r="B115" s="144"/>
      <c r="C115" s="143"/>
      <c r="D115" s="143"/>
      <c r="E115" s="141" t="str">
        <f>E7</f>
        <v>Kosmonosy, obnova vodovodu a kanalizace - 2. etapa - část B</v>
      </c>
      <c r="F115" s="142"/>
      <c r="G115" s="142"/>
      <c r="H115" s="142"/>
      <c r="I115" s="143"/>
      <c r="J115" s="143"/>
      <c r="K115" s="143"/>
      <c r="L115" s="269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</row>
    <row r="116" spans="1:63" ht="12" customHeight="1" x14ac:dyDescent="0.2">
      <c r="B116" s="136"/>
      <c r="C116" s="268" t="s">
        <v>107</v>
      </c>
      <c r="L116" s="136"/>
    </row>
    <row r="117" spans="1:63" s="270" customFormat="1" ht="16.5" customHeight="1" x14ac:dyDescent="0.2">
      <c r="A117" s="143"/>
      <c r="B117" s="144"/>
      <c r="C117" s="143"/>
      <c r="D117" s="143"/>
      <c r="E117" s="141" t="s">
        <v>108</v>
      </c>
      <c r="F117" s="203"/>
      <c r="G117" s="203"/>
      <c r="H117" s="203"/>
      <c r="I117" s="143"/>
      <c r="J117" s="143"/>
      <c r="K117" s="143"/>
      <c r="L117" s="269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</row>
    <row r="118" spans="1:63" s="270" customFormat="1" ht="12" customHeight="1" x14ac:dyDescent="0.2">
      <c r="A118" s="143"/>
      <c r="B118" s="144"/>
      <c r="C118" s="268" t="s">
        <v>109</v>
      </c>
      <c r="D118" s="143"/>
      <c r="E118" s="143"/>
      <c r="F118" s="143"/>
      <c r="G118" s="143"/>
      <c r="H118" s="143"/>
      <c r="I118" s="143"/>
      <c r="J118" s="143"/>
      <c r="K118" s="143"/>
      <c r="L118" s="269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</row>
    <row r="119" spans="1:63" s="270" customFormat="1" ht="16.5" customHeight="1" x14ac:dyDescent="0.2">
      <c r="A119" s="143"/>
      <c r="B119" s="144"/>
      <c r="C119" s="143"/>
      <c r="D119" s="143"/>
      <c r="E119" s="271" t="str">
        <f>E11</f>
        <v>SO 2.3.2. - Lokální opravy vodovodního řadu</v>
      </c>
      <c r="F119" s="203"/>
      <c r="G119" s="203"/>
      <c r="H119" s="203"/>
      <c r="I119" s="143"/>
      <c r="J119" s="143"/>
      <c r="K119" s="143"/>
      <c r="L119" s="269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</row>
    <row r="120" spans="1:63" s="270" customFormat="1" ht="6.95" customHeight="1" x14ac:dyDescent="0.2">
      <c r="A120" s="143"/>
      <c r="B120" s="144"/>
      <c r="C120" s="143"/>
      <c r="D120" s="143"/>
      <c r="E120" s="143"/>
      <c r="F120" s="143"/>
      <c r="G120" s="143"/>
      <c r="H120" s="143"/>
      <c r="I120" s="143"/>
      <c r="J120" s="143"/>
      <c r="K120" s="143"/>
      <c r="L120" s="269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</row>
    <row r="121" spans="1:63" s="270" customFormat="1" ht="12" customHeight="1" x14ac:dyDescent="0.2">
      <c r="A121" s="143"/>
      <c r="B121" s="144"/>
      <c r="C121" s="268" t="s">
        <v>18</v>
      </c>
      <c r="D121" s="143"/>
      <c r="E121" s="143"/>
      <c r="F121" s="272" t="str">
        <f>F14</f>
        <v>Kosmonosy</v>
      </c>
      <c r="G121" s="143"/>
      <c r="H121" s="143"/>
      <c r="I121" s="268" t="s">
        <v>20</v>
      </c>
      <c r="J121" s="273" t="str">
        <f>IF(J14="","",J14)</f>
        <v>29. 10. 2020</v>
      </c>
      <c r="K121" s="143"/>
      <c r="L121" s="269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</row>
    <row r="122" spans="1:63" s="270" customFormat="1" ht="6.95" customHeight="1" x14ac:dyDescent="0.2">
      <c r="A122" s="143"/>
      <c r="B122" s="144"/>
      <c r="C122" s="143"/>
      <c r="D122" s="143"/>
      <c r="E122" s="143"/>
      <c r="F122" s="143"/>
      <c r="G122" s="143"/>
      <c r="H122" s="143"/>
      <c r="I122" s="143"/>
      <c r="J122" s="143"/>
      <c r="K122" s="143"/>
      <c r="L122" s="269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</row>
    <row r="123" spans="1:63" s="270" customFormat="1" ht="15.2" customHeight="1" x14ac:dyDescent="0.2">
      <c r="A123" s="143"/>
      <c r="B123" s="144"/>
      <c r="C123" s="268" t="s">
        <v>22</v>
      </c>
      <c r="D123" s="143"/>
      <c r="E123" s="143"/>
      <c r="F123" s="272" t="str">
        <f>E17</f>
        <v>Vodovody a kanalizace Mladá Boleslav, a.s.</v>
      </c>
      <c r="G123" s="143"/>
      <c r="H123" s="143"/>
      <c r="I123" s="268" t="s">
        <v>30</v>
      </c>
      <c r="J123" s="296" t="str">
        <f>E23</f>
        <v>ŠINDLAR s.r.o.</v>
      </c>
      <c r="K123" s="143"/>
      <c r="L123" s="269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</row>
    <row r="124" spans="1:63" s="270" customFormat="1" ht="15.2" customHeight="1" x14ac:dyDescent="0.2">
      <c r="A124" s="143"/>
      <c r="B124" s="144"/>
      <c r="C124" s="268" t="s">
        <v>28</v>
      </c>
      <c r="D124" s="143"/>
      <c r="E124" s="143"/>
      <c r="F124" s="272" t="str">
        <f>IF(E20="","",E20)</f>
        <v>Dle výběrového řízení</v>
      </c>
      <c r="G124" s="143"/>
      <c r="H124" s="143"/>
      <c r="I124" s="268" t="s">
        <v>35</v>
      </c>
      <c r="J124" s="296" t="str">
        <f>E26</f>
        <v>Roman Bárta</v>
      </c>
      <c r="K124" s="143"/>
      <c r="L124" s="269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</row>
    <row r="125" spans="1:63" s="270" customFormat="1" ht="10.35" customHeight="1" x14ac:dyDescent="0.2">
      <c r="A125" s="143"/>
      <c r="B125" s="144"/>
      <c r="C125" s="143"/>
      <c r="D125" s="143"/>
      <c r="E125" s="143"/>
      <c r="F125" s="143"/>
      <c r="G125" s="143"/>
      <c r="H125" s="143"/>
      <c r="I125" s="143"/>
      <c r="J125" s="143"/>
      <c r="K125" s="143"/>
      <c r="L125" s="269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/>
    </row>
    <row r="126" spans="1:63" s="317" customFormat="1" ht="29.25" customHeight="1" x14ac:dyDescent="0.2">
      <c r="A126" s="210"/>
      <c r="B126" s="206"/>
      <c r="C126" s="310" t="s">
        <v>128</v>
      </c>
      <c r="D126" s="311" t="s">
        <v>64</v>
      </c>
      <c r="E126" s="311" t="s">
        <v>60</v>
      </c>
      <c r="F126" s="311" t="s">
        <v>61</v>
      </c>
      <c r="G126" s="311" t="s">
        <v>129</v>
      </c>
      <c r="H126" s="311" t="s">
        <v>130</v>
      </c>
      <c r="I126" s="311" t="s">
        <v>131</v>
      </c>
      <c r="J126" s="311" t="s">
        <v>113</v>
      </c>
      <c r="K126" s="312" t="s">
        <v>132</v>
      </c>
      <c r="L126" s="313"/>
      <c r="M126" s="314" t="s">
        <v>1</v>
      </c>
      <c r="N126" s="315" t="s">
        <v>43</v>
      </c>
      <c r="O126" s="315" t="s">
        <v>133</v>
      </c>
      <c r="P126" s="315" t="s">
        <v>134</v>
      </c>
      <c r="Q126" s="315" t="s">
        <v>135</v>
      </c>
      <c r="R126" s="315" t="s">
        <v>136</v>
      </c>
      <c r="S126" s="315" t="s">
        <v>137</v>
      </c>
      <c r="T126" s="316" t="s">
        <v>138</v>
      </c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</row>
    <row r="127" spans="1:63" s="270" customFormat="1" ht="22.9" customHeight="1" x14ac:dyDescent="0.25">
      <c r="A127" s="143"/>
      <c r="B127" s="144"/>
      <c r="C127" s="318" t="s">
        <v>139</v>
      </c>
      <c r="D127" s="143"/>
      <c r="E127" s="143"/>
      <c r="F127" s="143"/>
      <c r="G127" s="143"/>
      <c r="H127" s="143"/>
      <c r="I127" s="143"/>
      <c r="J127" s="319">
        <f>BK127</f>
        <v>0</v>
      </c>
      <c r="K127" s="143"/>
      <c r="L127" s="144"/>
      <c r="M127" s="320"/>
      <c r="N127" s="321"/>
      <c r="O127" s="155"/>
      <c r="P127" s="322">
        <f>P128</f>
        <v>245.33304599999997</v>
      </c>
      <c r="Q127" s="155"/>
      <c r="R127" s="322">
        <f>R128</f>
        <v>1.9267800000000002</v>
      </c>
      <c r="S127" s="155"/>
      <c r="T127" s="323">
        <f>T128</f>
        <v>22.248000000000001</v>
      </c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  <c r="AT127" s="132" t="s">
        <v>78</v>
      </c>
      <c r="AU127" s="132" t="s">
        <v>115</v>
      </c>
      <c r="BK127" s="324">
        <f>BK128</f>
        <v>0</v>
      </c>
    </row>
    <row r="128" spans="1:63" s="325" customFormat="1" ht="25.9" customHeight="1" x14ac:dyDescent="0.2">
      <c r="B128" s="326"/>
      <c r="D128" s="327" t="s">
        <v>78</v>
      </c>
      <c r="E128" s="328" t="s">
        <v>140</v>
      </c>
      <c r="F128" s="328" t="s">
        <v>141</v>
      </c>
      <c r="J128" s="329">
        <f>BK128</f>
        <v>0</v>
      </c>
      <c r="L128" s="326"/>
      <c r="M128" s="330"/>
      <c r="N128" s="331"/>
      <c r="O128" s="331"/>
      <c r="P128" s="332">
        <f>P129+P178+P185+P197+P227+P233</f>
        <v>245.33304599999997</v>
      </c>
      <c r="Q128" s="331"/>
      <c r="R128" s="332">
        <f>R129+R178+R185+R197+R227+R233</f>
        <v>1.9267800000000002</v>
      </c>
      <c r="S128" s="331"/>
      <c r="T128" s="333">
        <f>T129+T178+T185+T197+T227+T233</f>
        <v>22.248000000000001</v>
      </c>
      <c r="AR128" s="327" t="s">
        <v>86</v>
      </c>
      <c r="AT128" s="334" t="s">
        <v>78</v>
      </c>
      <c r="AU128" s="334" t="s">
        <v>79</v>
      </c>
      <c r="AY128" s="327" t="s">
        <v>142</v>
      </c>
      <c r="BK128" s="335">
        <f>BK129+BK178+BK185+BK197+BK227+BK233</f>
        <v>0</v>
      </c>
    </row>
    <row r="129" spans="1:65" s="325" customFormat="1" ht="22.9" customHeight="1" x14ac:dyDescent="0.2">
      <c r="B129" s="326"/>
      <c r="D129" s="327" t="s">
        <v>78</v>
      </c>
      <c r="E129" s="336" t="s">
        <v>86</v>
      </c>
      <c r="F129" s="336" t="s">
        <v>143</v>
      </c>
      <c r="J129" s="337">
        <f>BK129</f>
        <v>0</v>
      </c>
      <c r="L129" s="326"/>
      <c r="M129" s="330"/>
      <c r="N129" s="331"/>
      <c r="O129" s="331"/>
      <c r="P129" s="332">
        <f>SUM(P130:P177)</f>
        <v>124.44194999999999</v>
      </c>
      <c r="Q129" s="331"/>
      <c r="R129" s="332">
        <f>SUM(R130:R177)</f>
        <v>0.12906000000000001</v>
      </c>
      <c r="S129" s="331"/>
      <c r="T129" s="333">
        <f>SUM(T130:T177)</f>
        <v>22.248000000000001</v>
      </c>
      <c r="AR129" s="327" t="s">
        <v>86</v>
      </c>
      <c r="AT129" s="334" t="s">
        <v>78</v>
      </c>
      <c r="AU129" s="334" t="s">
        <v>86</v>
      </c>
      <c r="AY129" s="327" t="s">
        <v>142</v>
      </c>
      <c r="BK129" s="335">
        <f>SUM(BK130:BK177)</f>
        <v>0</v>
      </c>
    </row>
    <row r="130" spans="1:65" s="270" customFormat="1" ht="55.5" customHeight="1" x14ac:dyDescent="0.2">
      <c r="A130" s="143"/>
      <c r="B130" s="144"/>
      <c r="C130" s="338" t="s">
        <v>86</v>
      </c>
      <c r="D130" s="338" t="s">
        <v>144</v>
      </c>
      <c r="E130" s="339" t="s">
        <v>145</v>
      </c>
      <c r="F130" s="340" t="s">
        <v>146</v>
      </c>
      <c r="G130" s="341" t="s">
        <v>147</v>
      </c>
      <c r="H130" s="342">
        <v>27</v>
      </c>
      <c r="I130" s="85"/>
      <c r="J130" s="343">
        <f>ROUND(I130*H130,2)</f>
        <v>0</v>
      </c>
      <c r="K130" s="340" t="s">
        <v>148</v>
      </c>
      <c r="L130" s="144"/>
      <c r="M130" s="344" t="s">
        <v>1</v>
      </c>
      <c r="N130" s="345" t="s">
        <v>44</v>
      </c>
      <c r="O130" s="346">
        <v>0.11899999999999999</v>
      </c>
      <c r="P130" s="346">
        <f>O130*H130</f>
        <v>3.2130000000000001</v>
      </c>
      <c r="Q130" s="346">
        <v>0</v>
      </c>
      <c r="R130" s="346">
        <f>Q130*H130</f>
        <v>0</v>
      </c>
      <c r="S130" s="346">
        <v>0.44</v>
      </c>
      <c r="T130" s="347">
        <f>S130*H130</f>
        <v>11.88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  <c r="AR130" s="348" t="s">
        <v>149</v>
      </c>
      <c r="AT130" s="348" t="s">
        <v>144</v>
      </c>
      <c r="AU130" s="348" t="s">
        <v>88</v>
      </c>
      <c r="AY130" s="132" t="s">
        <v>142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32" t="s">
        <v>86</v>
      </c>
      <c r="BK130" s="231">
        <f>ROUND(I130*H130,2)</f>
        <v>0</v>
      </c>
      <c r="BL130" s="132" t="s">
        <v>149</v>
      </c>
      <c r="BM130" s="348" t="s">
        <v>445</v>
      </c>
    </row>
    <row r="131" spans="1:65" s="270" customFormat="1" ht="19.5" x14ac:dyDescent="0.2">
      <c r="A131" s="143"/>
      <c r="B131" s="144"/>
      <c r="C131" s="143"/>
      <c r="D131" s="349" t="s">
        <v>151</v>
      </c>
      <c r="E131" s="143"/>
      <c r="F131" s="350" t="s">
        <v>152</v>
      </c>
      <c r="G131" s="143"/>
      <c r="H131" s="143"/>
      <c r="I131" s="260"/>
      <c r="J131" s="143"/>
      <c r="K131" s="143"/>
      <c r="L131" s="144"/>
      <c r="M131" s="351"/>
      <c r="N131" s="352"/>
      <c r="O131" s="145"/>
      <c r="P131" s="145"/>
      <c r="Q131" s="145"/>
      <c r="R131" s="145"/>
      <c r="S131" s="145"/>
      <c r="T131" s="353"/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  <c r="AT131" s="132" t="s">
        <v>151</v>
      </c>
      <c r="AU131" s="132" t="s">
        <v>88</v>
      </c>
    </row>
    <row r="132" spans="1:65" s="354" customFormat="1" ht="11.25" x14ac:dyDescent="0.2">
      <c r="B132" s="355"/>
      <c r="D132" s="349" t="s">
        <v>153</v>
      </c>
      <c r="E132" s="356" t="s">
        <v>1</v>
      </c>
      <c r="F132" s="357" t="s">
        <v>446</v>
      </c>
      <c r="H132" s="356" t="s">
        <v>1</v>
      </c>
      <c r="I132" s="261"/>
      <c r="L132" s="355"/>
      <c r="M132" s="358"/>
      <c r="N132" s="359"/>
      <c r="O132" s="359"/>
      <c r="P132" s="359"/>
      <c r="Q132" s="359"/>
      <c r="R132" s="359"/>
      <c r="S132" s="359"/>
      <c r="T132" s="360"/>
      <c r="AT132" s="356" t="s">
        <v>153</v>
      </c>
      <c r="AU132" s="356" t="s">
        <v>88</v>
      </c>
      <c r="AV132" s="354" t="s">
        <v>86</v>
      </c>
      <c r="AW132" s="354" t="s">
        <v>34</v>
      </c>
      <c r="AX132" s="354" t="s">
        <v>79</v>
      </c>
      <c r="AY132" s="356" t="s">
        <v>142</v>
      </c>
    </row>
    <row r="133" spans="1:65" s="361" customFormat="1" ht="11.25" x14ac:dyDescent="0.2">
      <c r="B133" s="362"/>
      <c r="D133" s="349" t="s">
        <v>153</v>
      </c>
      <c r="E133" s="363" t="s">
        <v>1</v>
      </c>
      <c r="F133" s="364" t="s">
        <v>447</v>
      </c>
      <c r="H133" s="365">
        <v>27</v>
      </c>
      <c r="I133" s="262"/>
      <c r="L133" s="362"/>
      <c r="M133" s="366"/>
      <c r="N133" s="367"/>
      <c r="O133" s="367"/>
      <c r="P133" s="367"/>
      <c r="Q133" s="367"/>
      <c r="R133" s="367"/>
      <c r="S133" s="367"/>
      <c r="T133" s="368"/>
      <c r="AT133" s="363" t="s">
        <v>153</v>
      </c>
      <c r="AU133" s="363" t="s">
        <v>88</v>
      </c>
      <c r="AV133" s="361" t="s">
        <v>88</v>
      </c>
      <c r="AW133" s="361" t="s">
        <v>34</v>
      </c>
      <c r="AX133" s="361" t="s">
        <v>86</v>
      </c>
      <c r="AY133" s="363" t="s">
        <v>142</v>
      </c>
    </row>
    <row r="134" spans="1:65" s="270" customFormat="1" ht="44.25" customHeight="1" x14ac:dyDescent="0.2">
      <c r="A134" s="143"/>
      <c r="B134" s="144"/>
      <c r="C134" s="338" t="s">
        <v>88</v>
      </c>
      <c r="D134" s="338" t="s">
        <v>144</v>
      </c>
      <c r="E134" s="339" t="s">
        <v>166</v>
      </c>
      <c r="F134" s="340" t="s">
        <v>167</v>
      </c>
      <c r="G134" s="341" t="s">
        <v>147</v>
      </c>
      <c r="H134" s="342">
        <v>27</v>
      </c>
      <c r="I134" s="85"/>
      <c r="J134" s="343">
        <f>ROUND(I134*H134,2)</f>
        <v>0</v>
      </c>
      <c r="K134" s="340" t="s">
        <v>1</v>
      </c>
      <c r="L134" s="144"/>
      <c r="M134" s="344" t="s">
        <v>1</v>
      </c>
      <c r="N134" s="345" t="s">
        <v>44</v>
      </c>
      <c r="O134" s="346">
        <v>2.1999999999999999E-2</v>
      </c>
      <c r="P134" s="346">
        <f>O134*H134</f>
        <v>0.59399999999999997</v>
      </c>
      <c r="Q134" s="346">
        <v>2.9999999999999997E-4</v>
      </c>
      <c r="R134" s="346">
        <f>Q134*H134</f>
        <v>8.0999999999999996E-3</v>
      </c>
      <c r="S134" s="346">
        <v>0.38400000000000001</v>
      </c>
      <c r="T134" s="347">
        <f>S134*H134</f>
        <v>10.368</v>
      </c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/>
      <c r="AR134" s="348" t="s">
        <v>149</v>
      </c>
      <c r="AT134" s="348" t="s">
        <v>144</v>
      </c>
      <c r="AU134" s="348" t="s">
        <v>88</v>
      </c>
      <c r="AY134" s="132" t="s">
        <v>142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32" t="s">
        <v>86</v>
      </c>
      <c r="BK134" s="231">
        <f>ROUND(I134*H134,2)</f>
        <v>0</v>
      </c>
      <c r="BL134" s="132" t="s">
        <v>149</v>
      </c>
      <c r="BM134" s="348" t="s">
        <v>448</v>
      </c>
    </row>
    <row r="135" spans="1:65" s="270" customFormat="1" ht="19.5" x14ac:dyDescent="0.2">
      <c r="A135" s="143"/>
      <c r="B135" s="144"/>
      <c r="C135" s="143"/>
      <c r="D135" s="349" t="s">
        <v>151</v>
      </c>
      <c r="E135" s="143"/>
      <c r="F135" s="350" t="s">
        <v>169</v>
      </c>
      <c r="G135" s="143"/>
      <c r="H135" s="143"/>
      <c r="I135" s="260"/>
      <c r="J135" s="143"/>
      <c r="K135" s="143"/>
      <c r="L135" s="144"/>
      <c r="M135" s="351"/>
      <c r="N135" s="352"/>
      <c r="O135" s="145"/>
      <c r="P135" s="145"/>
      <c r="Q135" s="145"/>
      <c r="R135" s="145"/>
      <c r="S135" s="145"/>
      <c r="T135" s="353"/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/>
      <c r="AT135" s="132" t="s">
        <v>151</v>
      </c>
      <c r="AU135" s="132" t="s">
        <v>88</v>
      </c>
    </row>
    <row r="136" spans="1:65" s="354" customFormat="1" ht="11.25" x14ac:dyDescent="0.2">
      <c r="B136" s="355"/>
      <c r="D136" s="349" t="s">
        <v>153</v>
      </c>
      <c r="E136" s="356" t="s">
        <v>1</v>
      </c>
      <c r="F136" s="357" t="s">
        <v>446</v>
      </c>
      <c r="H136" s="356" t="s">
        <v>1</v>
      </c>
      <c r="I136" s="261"/>
      <c r="L136" s="355"/>
      <c r="M136" s="358"/>
      <c r="N136" s="359"/>
      <c r="O136" s="359"/>
      <c r="P136" s="359"/>
      <c r="Q136" s="359"/>
      <c r="R136" s="359"/>
      <c r="S136" s="359"/>
      <c r="T136" s="360"/>
      <c r="AT136" s="356" t="s">
        <v>153</v>
      </c>
      <c r="AU136" s="356" t="s">
        <v>88</v>
      </c>
      <c r="AV136" s="354" t="s">
        <v>86</v>
      </c>
      <c r="AW136" s="354" t="s">
        <v>34</v>
      </c>
      <c r="AX136" s="354" t="s">
        <v>79</v>
      </c>
      <c r="AY136" s="356" t="s">
        <v>142</v>
      </c>
    </row>
    <row r="137" spans="1:65" s="361" customFormat="1" ht="11.25" x14ac:dyDescent="0.2">
      <c r="B137" s="362"/>
      <c r="D137" s="349" t="s">
        <v>153</v>
      </c>
      <c r="E137" s="363" t="s">
        <v>1</v>
      </c>
      <c r="F137" s="364" t="s">
        <v>447</v>
      </c>
      <c r="H137" s="365">
        <v>27</v>
      </c>
      <c r="I137" s="262"/>
      <c r="L137" s="362"/>
      <c r="M137" s="366"/>
      <c r="N137" s="367"/>
      <c r="O137" s="367"/>
      <c r="P137" s="367"/>
      <c r="Q137" s="367"/>
      <c r="R137" s="367"/>
      <c r="S137" s="367"/>
      <c r="T137" s="368"/>
      <c r="AT137" s="363" t="s">
        <v>153</v>
      </c>
      <c r="AU137" s="363" t="s">
        <v>88</v>
      </c>
      <c r="AV137" s="361" t="s">
        <v>88</v>
      </c>
      <c r="AW137" s="361" t="s">
        <v>34</v>
      </c>
      <c r="AX137" s="361" t="s">
        <v>86</v>
      </c>
      <c r="AY137" s="363" t="s">
        <v>142</v>
      </c>
    </row>
    <row r="138" spans="1:65" s="270" customFormat="1" ht="21.75" customHeight="1" x14ac:dyDescent="0.2">
      <c r="A138" s="143"/>
      <c r="B138" s="144"/>
      <c r="C138" s="338" t="s">
        <v>165</v>
      </c>
      <c r="D138" s="338" t="s">
        <v>144</v>
      </c>
      <c r="E138" s="339" t="s">
        <v>172</v>
      </c>
      <c r="F138" s="340" t="s">
        <v>173</v>
      </c>
      <c r="G138" s="341" t="s">
        <v>174</v>
      </c>
      <c r="H138" s="342">
        <v>60</v>
      </c>
      <c r="I138" s="85"/>
      <c r="J138" s="343">
        <f>ROUND(I138*H138,2)</f>
        <v>0</v>
      </c>
      <c r="K138" s="340" t="s">
        <v>148</v>
      </c>
      <c r="L138" s="144"/>
      <c r="M138" s="344" t="s">
        <v>1</v>
      </c>
      <c r="N138" s="345" t="s">
        <v>44</v>
      </c>
      <c r="O138" s="346">
        <v>0.2</v>
      </c>
      <c r="P138" s="346">
        <f>O138*H138</f>
        <v>12</v>
      </c>
      <c r="Q138" s="346">
        <v>0</v>
      </c>
      <c r="R138" s="346">
        <f>Q138*H138</f>
        <v>0</v>
      </c>
      <c r="S138" s="346">
        <v>0</v>
      </c>
      <c r="T138" s="347">
        <f>S138*H138</f>
        <v>0</v>
      </c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/>
      <c r="AR138" s="348" t="s">
        <v>149</v>
      </c>
      <c r="AT138" s="348" t="s">
        <v>144</v>
      </c>
      <c r="AU138" s="348" t="s">
        <v>88</v>
      </c>
      <c r="AY138" s="132" t="s">
        <v>142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32" t="s">
        <v>86</v>
      </c>
      <c r="BK138" s="231">
        <f>ROUND(I138*H138,2)</f>
        <v>0</v>
      </c>
      <c r="BL138" s="132" t="s">
        <v>149</v>
      </c>
      <c r="BM138" s="348" t="s">
        <v>449</v>
      </c>
    </row>
    <row r="139" spans="1:65" s="270" customFormat="1" ht="19.5" x14ac:dyDescent="0.2">
      <c r="A139" s="143"/>
      <c r="B139" s="144"/>
      <c r="C139" s="143"/>
      <c r="D139" s="349" t="s">
        <v>151</v>
      </c>
      <c r="E139" s="143"/>
      <c r="F139" s="350" t="s">
        <v>176</v>
      </c>
      <c r="G139" s="143"/>
      <c r="H139" s="143"/>
      <c r="I139" s="260"/>
      <c r="J139" s="143"/>
      <c r="K139" s="143"/>
      <c r="L139" s="144"/>
      <c r="M139" s="351"/>
      <c r="N139" s="352"/>
      <c r="O139" s="145"/>
      <c r="P139" s="145"/>
      <c r="Q139" s="145"/>
      <c r="R139" s="145"/>
      <c r="S139" s="145"/>
      <c r="T139" s="353"/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/>
      <c r="AT139" s="132" t="s">
        <v>151</v>
      </c>
      <c r="AU139" s="132" t="s">
        <v>88</v>
      </c>
    </row>
    <row r="140" spans="1:65" s="361" customFormat="1" ht="11.25" x14ac:dyDescent="0.2">
      <c r="B140" s="362"/>
      <c r="D140" s="349" t="s">
        <v>153</v>
      </c>
      <c r="E140" s="363" t="s">
        <v>1</v>
      </c>
      <c r="F140" s="364" t="s">
        <v>450</v>
      </c>
      <c r="H140" s="365">
        <v>60</v>
      </c>
      <c r="I140" s="262"/>
      <c r="L140" s="362"/>
      <c r="M140" s="366"/>
      <c r="N140" s="367"/>
      <c r="O140" s="367"/>
      <c r="P140" s="367"/>
      <c r="Q140" s="367"/>
      <c r="R140" s="367"/>
      <c r="S140" s="367"/>
      <c r="T140" s="368"/>
      <c r="AT140" s="363" t="s">
        <v>153</v>
      </c>
      <c r="AU140" s="363" t="s">
        <v>88</v>
      </c>
      <c r="AV140" s="361" t="s">
        <v>88</v>
      </c>
      <c r="AW140" s="361" t="s">
        <v>34</v>
      </c>
      <c r="AX140" s="361" t="s">
        <v>86</v>
      </c>
      <c r="AY140" s="363" t="s">
        <v>142</v>
      </c>
    </row>
    <row r="141" spans="1:65" s="270" customFormat="1" ht="33" customHeight="1" x14ac:dyDescent="0.2">
      <c r="A141" s="143"/>
      <c r="B141" s="144"/>
      <c r="C141" s="338" t="s">
        <v>149</v>
      </c>
      <c r="D141" s="338" t="s">
        <v>144</v>
      </c>
      <c r="E141" s="339" t="s">
        <v>451</v>
      </c>
      <c r="F141" s="340" t="s">
        <v>452</v>
      </c>
      <c r="G141" s="341" t="s">
        <v>181</v>
      </c>
      <c r="H141" s="342">
        <v>43.2</v>
      </c>
      <c r="I141" s="85"/>
      <c r="J141" s="343">
        <f>ROUND(I141*H141,2)</f>
        <v>0</v>
      </c>
      <c r="K141" s="340" t="s">
        <v>148</v>
      </c>
      <c r="L141" s="144"/>
      <c r="M141" s="344" t="s">
        <v>1</v>
      </c>
      <c r="N141" s="345" t="s">
        <v>44</v>
      </c>
      <c r="O141" s="346">
        <v>0.58599999999999997</v>
      </c>
      <c r="P141" s="346">
        <f>O141*H141</f>
        <v>25.315200000000001</v>
      </c>
      <c r="Q141" s="346">
        <v>0</v>
      </c>
      <c r="R141" s="346">
        <f>Q141*H141</f>
        <v>0</v>
      </c>
      <c r="S141" s="346">
        <v>0</v>
      </c>
      <c r="T141" s="347">
        <f>S141*H141</f>
        <v>0</v>
      </c>
      <c r="U141" s="143"/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3"/>
      <c r="AR141" s="348" t="s">
        <v>149</v>
      </c>
      <c r="AT141" s="348" t="s">
        <v>144</v>
      </c>
      <c r="AU141" s="348" t="s">
        <v>88</v>
      </c>
      <c r="AY141" s="132" t="s">
        <v>142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32" t="s">
        <v>86</v>
      </c>
      <c r="BK141" s="231">
        <f>ROUND(I141*H141,2)</f>
        <v>0</v>
      </c>
      <c r="BL141" s="132" t="s">
        <v>149</v>
      </c>
      <c r="BM141" s="348" t="s">
        <v>453</v>
      </c>
    </row>
    <row r="142" spans="1:65" s="354" customFormat="1" ht="11.25" x14ac:dyDescent="0.2">
      <c r="B142" s="355"/>
      <c r="D142" s="349" t="s">
        <v>153</v>
      </c>
      <c r="E142" s="356" t="s">
        <v>1</v>
      </c>
      <c r="F142" s="357" t="s">
        <v>446</v>
      </c>
      <c r="H142" s="356" t="s">
        <v>1</v>
      </c>
      <c r="I142" s="261"/>
      <c r="L142" s="355"/>
      <c r="M142" s="358"/>
      <c r="N142" s="359"/>
      <c r="O142" s="359"/>
      <c r="P142" s="359"/>
      <c r="Q142" s="359"/>
      <c r="R142" s="359"/>
      <c r="S142" s="359"/>
      <c r="T142" s="360"/>
      <c r="AT142" s="356" t="s">
        <v>153</v>
      </c>
      <c r="AU142" s="356" t="s">
        <v>88</v>
      </c>
      <c r="AV142" s="354" t="s">
        <v>86</v>
      </c>
      <c r="AW142" s="354" t="s">
        <v>34</v>
      </c>
      <c r="AX142" s="354" t="s">
        <v>79</v>
      </c>
      <c r="AY142" s="356" t="s">
        <v>142</v>
      </c>
    </row>
    <row r="143" spans="1:65" s="361" customFormat="1" ht="11.25" x14ac:dyDescent="0.2">
      <c r="B143" s="362"/>
      <c r="D143" s="349" t="s">
        <v>153</v>
      </c>
      <c r="E143" s="363" t="s">
        <v>1</v>
      </c>
      <c r="F143" s="364" t="s">
        <v>454</v>
      </c>
      <c r="H143" s="365">
        <v>43.2</v>
      </c>
      <c r="I143" s="262"/>
      <c r="L143" s="362"/>
      <c r="M143" s="366"/>
      <c r="N143" s="367"/>
      <c r="O143" s="367"/>
      <c r="P143" s="367"/>
      <c r="Q143" s="367"/>
      <c r="R143" s="367"/>
      <c r="S143" s="367"/>
      <c r="T143" s="368"/>
      <c r="AT143" s="363" t="s">
        <v>153</v>
      </c>
      <c r="AU143" s="363" t="s">
        <v>88</v>
      </c>
      <c r="AV143" s="361" t="s">
        <v>88</v>
      </c>
      <c r="AW143" s="361" t="s">
        <v>34</v>
      </c>
      <c r="AX143" s="361" t="s">
        <v>86</v>
      </c>
      <c r="AY143" s="363" t="s">
        <v>142</v>
      </c>
    </row>
    <row r="144" spans="1:65" s="270" customFormat="1" ht="44.25" customHeight="1" x14ac:dyDescent="0.2">
      <c r="A144" s="143"/>
      <c r="B144" s="144"/>
      <c r="C144" s="338" t="s">
        <v>178</v>
      </c>
      <c r="D144" s="338" t="s">
        <v>144</v>
      </c>
      <c r="E144" s="339" t="s">
        <v>194</v>
      </c>
      <c r="F144" s="340" t="s">
        <v>195</v>
      </c>
      <c r="G144" s="341" t="s">
        <v>181</v>
      </c>
      <c r="H144" s="342">
        <v>12.96</v>
      </c>
      <c r="I144" s="85"/>
      <c r="J144" s="343">
        <f>ROUND(I144*H144,2)</f>
        <v>0</v>
      </c>
      <c r="K144" s="340" t="s">
        <v>148</v>
      </c>
      <c r="L144" s="144"/>
      <c r="M144" s="344" t="s">
        <v>1</v>
      </c>
      <c r="N144" s="345" t="s">
        <v>44</v>
      </c>
      <c r="O144" s="346">
        <v>0.1</v>
      </c>
      <c r="P144" s="346">
        <f>O144*H144</f>
        <v>1.2960000000000003</v>
      </c>
      <c r="Q144" s="346">
        <v>0</v>
      </c>
      <c r="R144" s="346">
        <f>Q144*H144</f>
        <v>0</v>
      </c>
      <c r="S144" s="346">
        <v>0</v>
      </c>
      <c r="T144" s="347">
        <f>S144*H144</f>
        <v>0</v>
      </c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/>
      <c r="AR144" s="348" t="s">
        <v>149</v>
      </c>
      <c r="AT144" s="348" t="s">
        <v>144</v>
      </c>
      <c r="AU144" s="348" t="s">
        <v>88</v>
      </c>
      <c r="AY144" s="132" t="s">
        <v>142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32" t="s">
        <v>86</v>
      </c>
      <c r="BK144" s="231">
        <f>ROUND(I144*H144,2)</f>
        <v>0</v>
      </c>
      <c r="BL144" s="132" t="s">
        <v>149</v>
      </c>
      <c r="BM144" s="348" t="s">
        <v>455</v>
      </c>
    </row>
    <row r="145" spans="1:65" s="270" customFormat="1" ht="19.5" x14ac:dyDescent="0.2">
      <c r="A145" s="143"/>
      <c r="B145" s="144"/>
      <c r="C145" s="143"/>
      <c r="D145" s="349" t="s">
        <v>151</v>
      </c>
      <c r="E145" s="143"/>
      <c r="F145" s="350" t="s">
        <v>197</v>
      </c>
      <c r="G145" s="143"/>
      <c r="H145" s="143"/>
      <c r="I145" s="260"/>
      <c r="J145" s="143"/>
      <c r="K145" s="143"/>
      <c r="L145" s="144"/>
      <c r="M145" s="351"/>
      <c r="N145" s="352"/>
      <c r="O145" s="145"/>
      <c r="P145" s="145"/>
      <c r="Q145" s="145"/>
      <c r="R145" s="145"/>
      <c r="S145" s="145"/>
      <c r="T145" s="353"/>
      <c r="U145" s="143"/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3"/>
      <c r="AT145" s="132" t="s">
        <v>151</v>
      </c>
      <c r="AU145" s="132" t="s">
        <v>88</v>
      </c>
    </row>
    <row r="146" spans="1:65" s="361" customFormat="1" ht="11.25" x14ac:dyDescent="0.2">
      <c r="B146" s="362"/>
      <c r="D146" s="349" t="s">
        <v>153</v>
      </c>
      <c r="F146" s="364" t="s">
        <v>456</v>
      </c>
      <c r="H146" s="365">
        <v>12.96</v>
      </c>
      <c r="I146" s="262"/>
      <c r="L146" s="362"/>
      <c r="M146" s="366"/>
      <c r="N146" s="367"/>
      <c r="O146" s="367"/>
      <c r="P146" s="367"/>
      <c r="Q146" s="367"/>
      <c r="R146" s="367"/>
      <c r="S146" s="367"/>
      <c r="T146" s="368"/>
      <c r="AT146" s="363" t="s">
        <v>153</v>
      </c>
      <c r="AU146" s="363" t="s">
        <v>88</v>
      </c>
      <c r="AV146" s="361" t="s">
        <v>88</v>
      </c>
      <c r="AW146" s="361" t="s">
        <v>3</v>
      </c>
      <c r="AX146" s="361" t="s">
        <v>86</v>
      </c>
      <c r="AY146" s="363" t="s">
        <v>142</v>
      </c>
    </row>
    <row r="147" spans="1:65" s="270" customFormat="1" ht="33" customHeight="1" x14ac:dyDescent="0.2">
      <c r="A147" s="143"/>
      <c r="B147" s="144"/>
      <c r="C147" s="338" t="s">
        <v>193</v>
      </c>
      <c r="D147" s="338" t="s">
        <v>144</v>
      </c>
      <c r="E147" s="339" t="s">
        <v>457</v>
      </c>
      <c r="F147" s="340" t="s">
        <v>458</v>
      </c>
      <c r="G147" s="341" t="s">
        <v>147</v>
      </c>
      <c r="H147" s="342">
        <v>144</v>
      </c>
      <c r="I147" s="85"/>
      <c r="J147" s="343">
        <f>ROUND(I147*H147,2)</f>
        <v>0</v>
      </c>
      <c r="K147" s="340" t="s">
        <v>148</v>
      </c>
      <c r="L147" s="144"/>
      <c r="M147" s="344" t="s">
        <v>1</v>
      </c>
      <c r="N147" s="345" t="s">
        <v>44</v>
      </c>
      <c r="O147" s="346">
        <v>0.23599999999999999</v>
      </c>
      <c r="P147" s="346">
        <f>O147*H147</f>
        <v>33.983999999999995</v>
      </c>
      <c r="Q147" s="346">
        <v>8.4000000000000003E-4</v>
      </c>
      <c r="R147" s="346">
        <f>Q147*H147</f>
        <v>0.12096000000000001</v>
      </c>
      <c r="S147" s="346">
        <v>0</v>
      </c>
      <c r="T147" s="347">
        <f>S147*H147</f>
        <v>0</v>
      </c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/>
      <c r="AR147" s="348" t="s">
        <v>149</v>
      </c>
      <c r="AT147" s="348" t="s">
        <v>144</v>
      </c>
      <c r="AU147" s="348" t="s">
        <v>88</v>
      </c>
      <c r="AY147" s="132" t="s">
        <v>142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32" t="s">
        <v>86</v>
      </c>
      <c r="BK147" s="231">
        <f>ROUND(I147*H147,2)</f>
        <v>0</v>
      </c>
      <c r="BL147" s="132" t="s">
        <v>149</v>
      </c>
      <c r="BM147" s="348" t="s">
        <v>459</v>
      </c>
    </row>
    <row r="148" spans="1:65" s="361" customFormat="1" ht="11.25" x14ac:dyDescent="0.2">
      <c r="B148" s="362"/>
      <c r="D148" s="349" t="s">
        <v>153</v>
      </c>
      <c r="E148" s="363" t="s">
        <v>1</v>
      </c>
      <c r="F148" s="364" t="s">
        <v>460</v>
      </c>
      <c r="H148" s="365">
        <v>144</v>
      </c>
      <c r="I148" s="262"/>
      <c r="L148" s="362"/>
      <c r="M148" s="366"/>
      <c r="N148" s="367"/>
      <c r="O148" s="367"/>
      <c r="P148" s="367"/>
      <c r="Q148" s="367"/>
      <c r="R148" s="367"/>
      <c r="S148" s="367"/>
      <c r="T148" s="368"/>
      <c r="AT148" s="363" t="s">
        <v>153</v>
      </c>
      <c r="AU148" s="363" t="s">
        <v>88</v>
      </c>
      <c r="AV148" s="361" t="s">
        <v>88</v>
      </c>
      <c r="AW148" s="361" t="s">
        <v>34</v>
      </c>
      <c r="AX148" s="361" t="s">
        <v>86</v>
      </c>
      <c r="AY148" s="363" t="s">
        <v>142</v>
      </c>
    </row>
    <row r="149" spans="1:65" s="270" customFormat="1" ht="33" customHeight="1" x14ac:dyDescent="0.2">
      <c r="A149" s="143"/>
      <c r="B149" s="144"/>
      <c r="C149" s="338" t="s">
        <v>199</v>
      </c>
      <c r="D149" s="338" t="s">
        <v>144</v>
      </c>
      <c r="E149" s="339" t="s">
        <v>461</v>
      </c>
      <c r="F149" s="340" t="s">
        <v>462</v>
      </c>
      <c r="G149" s="341" t="s">
        <v>147</v>
      </c>
      <c r="H149" s="342">
        <v>144</v>
      </c>
      <c r="I149" s="85"/>
      <c r="J149" s="343">
        <f>ROUND(I149*H149,2)</f>
        <v>0</v>
      </c>
      <c r="K149" s="340" t="s">
        <v>148</v>
      </c>
      <c r="L149" s="144"/>
      <c r="M149" s="344" t="s">
        <v>1</v>
      </c>
      <c r="N149" s="345" t="s">
        <v>44</v>
      </c>
      <c r="O149" s="346">
        <v>0.216</v>
      </c>
      <c r="P149" s="346">
        <f>O149*H149</f>
        <v>31.103999999999999</v>
      </c>
      <c r="Q149" s="346">
        <v>0</v>
      </c>
      <c r="R149" s="346">
        <f>Q149*H149</f>
        <v>0</v>
      </c>
      <c r="S149" s="346">
        <v>0</v>
      </c>
      <c r="T149" s="347">
        <f>S149*H149</f>
        <v>0</v>
      </c>
      <c r="U149" s="143"/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3"/>
      <c r="AR149" s="348" t="s">
        <v>149</v>
      </c>
      <c r="AT149" s="348" t="s">
        <v>144</v>
      </c>
      <c r="AU149" s="348" t="s">
        <v>88</v>
      </c>
      <c r="AY149" s="132" t="s">
        <v>142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32" t="s">
        <v>86</v>
      </c>
      <c r="BK149" s="231">
        <f>ROUND(I149*H149,2)</f>
        <v>0</v>
      </c>
      <c r="BL149" s="132" t="s">
        <v>149</v>
      </c>
      <c r="BM149" s="348" t="s">
        <v>463</v>
      </c>
    </row>
    <row r="150" spans="1:65" s="270" customFormat="1" ht="44.25" customHeight="1" x14ac:dyDescent="0.2">
      <c r="A150" s="143"/>
      <c r="B150" s="144"/>
      <c r="C150" s="338" t="s">
        <v>205</v>
      </c>
      <c r="D150" s="338" t="s">
        <v>144</v>
      </c>
      <c r="E150" s="339" t="s">
        <v>210</v>
      </c>
      <c r="F150" s="340" t="s">
        <v>211</v>
      </c>
      <c r="G150" s="341" t="s">
        <v>181</v>
      </c>
      <c r="H150" s="342">
        <v>21.6</v>
      </c>
      <c r="I150" s="85"/>
      <c r="J150" s="343">
        <f>ROUND(I150*H150,2)</f>
        <v>0</v>
      </c>
      <c r="K150" s="340" t="s">
        <v>148</v>
      </c>
      <c r="L150" s="144"/>
      <c r="M150" s="344" t="s">
        <v>1</v>
      </c>
      <c r="N150" s="345" t="s">
        <v>44</v>
      </c>
      <c r="O150" s="346">
        <v>0.34499999999999997</v>
      </c>
      <c r="P150" s="346">
        <f>O150*H150</f>
        <v>7.452</v>
      </c>
      <c r="Q150" s="346">
        <v>0</v>
      </c>
      <c r="R150" s="346">
        <f>Q150*H150</f>
        <v>0</v>
      </c>
      <c r="S150" s="346">
        <v>0</v>
      </c>
      <c r="T150" s="347">
        <f>S150*H150</f>
        <v>0</v>
      </c>
      <c r="U150" s="143"/>
      <c r="V150" s="143"/>
      <c r="W150" s="143"/>
      <c r="X150" s="143"/>
      <c r="Y150" s="143"/>
      <c r="Z150" s="143"/>
      <c r="AA150" s="143"/>
      <c r="AB150" s="143"/>
      <c r="AC150" s="143"/>
      <c r="AD150" s="143"/>
      <c r="AE150" s="143"/>
      <c r="AR150" s="348" t="s">
        <v>149</v>
      </c>
      <c r="AT150" s="348" t="s">
        <v>144</v>
      </c>
      <c r="AU150" s="348" t="s">
        <v>88</v>
      </c>
      <c r="AY150" s="132" t="s">
        <v>142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32" t="s">
        <v>86</v>
      </c>
      <c r="BK150" s="231">
        <f>ROUND(I150*H150,2)</f>
        <v>0</v>
      </c>
      <c r="BL150" s="132" t="s">
        <v>149</v>
      </c>
      <c r="BM150" s="348" t="s">
        <v>464</v>
      </c>
    </row>
    <row r="151" spans="1:65" s="270" customFormat="1" ht="39" x14ac:dyDescent="0.2">
      <c r="A151" s="143"/>
      <c r="B151" s="144"/>
      <c r="C151" s="143"/>
      <c r="D151" s="349" t="s">
        <v>151</v>
      </c>
      <c r="E151" s="143"/>
      <c r="F151" s="350" t="s">
        <v>213</v>
      </c>
      <c r="G151" s="143"/>
      <c r="H151" s="143"/>
      <c r="I151" s="260"/>
      <c r="J151" s="143"/>
      <c r="K151" s="143"/>
      <c r="L151" s="144"/>
      <c r="M151" s="351"/>
      <c r="N151" s="352"/>
      <c r="O151" s="145"/>
      <c r="P151" s="145"/>
      <c r="Q151" s="145"/>
      <c r="R151" s="145"/>
      <c r="S151" s="145"/>
      <c r="T151" s="353"/>
      <c r="U151" s="143"/>
      <c r="V151" s="143"/>
      <c r="W151" s="143"/>
      <c r="X151" s="143"/>
      <c r="Y151" s="143"/>
      <c r="Z151" s="143"/>
      <c r="AA151" s="143"/>
      <c r="AB151" s="143"/>
      <c r="AC151" s="143"/>
      <c r="AD151" s="143"/>
      <c r="AE151" s="143"/>
      <c r="AT151" s="132" t="s">
        <v>151</v>
      </c>
      <c r="AU151" s="132" t="s">
        <v>88</v>
      </c>
    </row>
    <row r="152" spans="1:65" s="354" customFormat="1" ht="11.25" x14ac:dyDescent="0.2">
      <c r="B152" s="355"/>
      <c r="D152" s="349" t="s">
        <v>153</v>
      </c>
      <c r="E152" s="356" t="s">
        <v>1</v>
      </c>
      <c r="F152" s="357" t="s">
        <v>465</v>
      </c>
      <c r="H152" s="356" t="s">
        <v>1</v>
      </c>
      <c r="I152" s="261"/>
      <c r="L152" s="355"/>
      <c r="M152" s="358"/>
      <c r="N152" s="359"/>
      <c r="O152" s="359"/>
      <c r="P152" s="359"/>
      <c r="Q152" s="359"/>
      <c r="R152" s="359"/>
      <c r="S152" s="359"/>
      <c r="T152" s="360"/>
      <c r="AT152" s="356" t="s">
        <v>153</v>
      </c>
      <c r="AU152" s="356" t="s">
        <v>88</v>
      </c>
      <c r="AV152" s="354" t="s">
        <v>86</v>
      </c>
      <c r="AW152" s="354" t="s">
        <v>34</v>
      </c>
      <c r="AX152" s="354" t="s">
        <v>79</v>
      </c>
      <c r="AY152" s="356" t="s">
        <v>142</v>
      </c>
    </row>
    <row r="153" spans="1:65" s="361" customFormat="1" ht="11.25" x14ac:dyDescent="0.2">
      <c r="B153" s="362"/>
      <c r="D153" s="349" t="s">
        <v>153</v>
      </c>
      <c r="E153" s="363" t="s">
        <v>1</v>
      </c>
      <c r="F153" s="364" t="s">
        <v>466</v>
      </c>
      <c r="H153" s="365">
        <v>21.6</v>
      </c>
      <c r="I153" s="262"/>
      <c r="L153" s="362"/>
      <c r="M153" s="366"/>
      <c r="N153" s="367"/>
      <c r="O153" s="367"/>
      <c r="P153" s="367"/>
      <c r="Q153" s="367"/>
      <c r="R153" s="367"/>
      <c r="S153" s="367"/>
      <c r="T153" s="368"/>
      <c r="AT153" s="363" t="s">
        <v>153</v>
      </c>
      <c r="AU153" s="363" t="s">
        <v>88</v>
      </c>
      <c r="AV153" s="361" t="s">
        <v>88</v>
      </c>
      <c r="AW153" s="361" t="s">
        <v>34</v>
      </c>
      <c r="AX153" s="361" t="s">
        <v>86</v>
      </c>
      <c r="AY153" s="363" t="s">
        <v>142</v>
      </c>
    </row>
    <row r="154" spans="1:65" s="270" customFormat="1" ht="16.5" customHeight="1" x14ac:dyDescent="0.2">
      <c r="A154" s="143"/>
      <c r="B154" s="144"/>
      <c r="C154" s="338" t="s">
        <v>209</v>
      </c>
      <c r="D154" s="338" t="s">
        <v>144</v>
      </c>
      <c r="E154" s="339" t="s">
        <v>217</v>
      </c>
      <c r="F154" s="340" t="s">
        <v>218</v>
      </c>
      <c r="G154" s="341" t="s">
        <v>181</v>
      </c>
      <c r="H154" s="342">
        <v>12.15</v>
      </c>
      <c r="I154" s="85"/>
      <c r="J154" s="343">
        <f>ROUND(I154*H154,2)</f>
        <v>0</v>
      </c>
      <c r="K154" s="340" t="s">
        <v>1</v>
      </c>
      <c r="L154" s="144"/>
      <c r="M154" s="344" t="s">
        <v>1</v>
      </c>
      <c r="N154" s="345" t="s">
        <v>44</v>
      </c>
      <c r="O154" s="346">
        <v>0.10100000000000001</v>
      </c>
      <c r="P154" s="346">
        <f>O154*H154</f>
        <v>1.2271500000000002</v>
      </c>
      <c r="Q154" s="346">
        <v>0</v>
      </c>
      <c r="R154" s="346">
        <f>Q154*H154</f>
        <v>0</v>
      </c>
      <c r="S154" s="346">
        <v>0</v>
      </c>
      <c r="T154" s="347">
        <f>S154*H154</f>
        <v>0</v>
      </c>
      <c r="U154" s="143"/>
      <c r="V154" s="143"/>
      <c r="W154" s="143"/>
      <c r="X154" s="143"/>
      <c r="Y154" s="143"/>
      <c r="Z154" s="143"/>
      <c r="AA154" s="143"/>
      <c r="AB154" s="143"/>
      <c r="AC154" s="143"/>
      <c r="AD154" s="143"/>
      <c r="AE154" s="143"/>
      <c r="AR154" s="348" t="s">
        <v>149</v>
      </c>
      <c r="AT154" s="348" t="s">
        <v>144</v>
      </c>
      <c r="AU154" s="348" t="s">
        <v>88</v>
      </c>
      <c r="AY154" s="132" t="s">
        <v>142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32" t="s">
        <v>86</v>
      </c>
      <c r="BK154" s="231">
        <f>ROUND(I154*H154,2)</f>
        <v>0</v>
      </c>
      <c r="BL154" s="132" t="s">
        <v>149</v>
      </c>
      <c r="BM154" s="348" t="s">
        <v>467</v>
      </c>
    </row>
    <row r="155" spans="1:65" s="354" customFormat="1" ht="11.25" x14ac:dyDescent="0.2">
      <c r="B155" s="355"/>
      <c r="D155" s="349" t="s">
        <v>153</v>
      </c>
      <c r="E155" s="356" t="s">
        <v>1</v>
      </c>
      <c r="F155" s="357" t="s">
        <v>220</v>
      </c>
      <c r="H155" s="356" t="s">
        <v>1</v>
      </c>
      <c r="I155" s="261"/>
      <c r="L155" s="355"/>
      <c r="M155" s="358"/>
      <c r="N155" s="359"/>
      <c r="O155" s="359"/>
      <c r="P155" s="359"/>
      <c r="Q155" s="359"/>
      <c r="R155" s="359"/>
      <c r="S155" s="359"/>
      <c r="T155" s="360"/>
      <c r="AT155" s="356" t="s">
        <v>153</v>
      </c>
      <c r="AU155" s="356" t="s">
        <v>88</v>
      </c>
      <c r="AV155" s="354" t="s">
        <v>86</v>
      </c>
      <c r="AW155" s="354" t="s">
        <v>34</v>
      </c>
      <c r="AX155" s="354" t="s">
        <v>79</v>
      </c>
      <c r="AY155" s="356" t="s">
        <v>142</v>
      </c>
    </row>
    <row r="156" spans="1:65" s="354" customFormat="1" ht="11.25" x14ac:dyDescent="0.2">
      <c r="B156" s="355"/>
      <c r="D156" s="349" t="s">
        <v>153</v>
      </c>
      <c r="E156" s="356" t="s">
        <v>1</v>
      </c>
      <c r="F156" s="357" t="s">
        <v>221</v>
      </c>
      <c r="H156" s="356" t="s">
        <v>1</v>
      </c>
      <c r="I156" s="261"/>
      <c r="L156" s="355"/>
      <c r="M156" s="358"/>
      <c r="N156" s="359"/>
      <c r="O156" s="359"/>
      <c r="P156" s="359"/>
      <c r="Q156" s="359"/>
      <c r="R156" s="359"/>
      <c r="S156" s="359"/>
      <c r="T156" s="360"/>
      <c r="AT156" s="356" t="s">
        <v>153</v>
      </c>
      <c r="AU156" s="356" t="s">
        <v>88</v>
      </c>
      <c r="AV156" s="354" t="s">
        <v>86</v>
      </c>
      <c r="AW156" s="354" t="s">
        <v>34</v>
      </c>
      <c r="AX156" s="354" t="s">
        <v>79</v>
      </c>
      <c r="AY156" s="356" t="s">
        <v>142</v>
      </c>
    </row>
    <row r="157" spans="1:65" s="361" customFormat="1" ht="22.5" x14ac:dyDescent="0.2">
      <c r="B157" s="362"/>
      <c r="D157" s="349" t="s">
        <v>153</v>
      </c>
      <c r="E157" s="363" t="s">
        <v>1</v>
      </c>
      <c r="F157" s="364" t="s">
        <v>468</v>
      </c>
      <c r="H157" s="365">
        <v>12.15</v>
      </c>
      <c r="I157" s="262"/>
      <c r="L157" s="362"/>
      <c r="M157" s="366"/>
      <c r="N157" s="367"/>
      <c r="O157" s="367"/>
      <c r="P157" s="367"/>
      <c r="Q157" s="367"/>
      <c r="R157" s="367"/>
      <c r="S157" s="367"/>
      <c r="T157" s="368"/>
      <c r="AT157" s="363" t="s">
        <v>153</v>
      </c>
      <c r="AU157" s="363" t="s">
        <v>88</v>
      </c>
      <c r="AV157" s="361" t="s">
        <v>88</v>
      </c>
      <c r="AW157" s="361" t="s">
        <v>34</v>
      </c>
      <c r="AX157" s="361" t="s">
        <v>86</v>
      </c>
      <c r="AY157" s="363" t="s">
        <v>142</v>
      </c>
    </row>
    <row r="158" spans="1:65" s="270" customFormat="1" ht="21.75" customHeight="1" x14ac:dyDescent="0.2">
      <c r="A158" s="143"/>
      <c r="B158" s="144"/>
      <c r="C158" s="338" t="s">
        <v>216</v>
      </c>
      <c r="D158" s="338" t="s">
        <v>144</v>
      </c>
      <c r="E158" s="339" t="s">
        <v>225</v>
      </c>
      <c r="F158" s="340" t="s">
        <v>226</v>
      </c>
      <c r="G158" s="341" t="s">
        <v>181</v>
      </c>
      <c r="H158" s="342">
        <v>43.2</v>
      </c>
      <c r="I158" s="85"/>
      <c r="J158" s="343">
        <f>ROUND(I158*H158,2)</f>
        <v>0</v>
      </c>
      <c r="K158" s="340" t="s">
        <v>1</v>
      </c>
      <c r="L158" s="144"/>
      <c r="M158" s="344" t="s">
        <v>1</v>
      </c>
      <c r="N158" s="345" t="s">
        <v>44</v>
      </c>
      <c r="O158" s="346">
        <v>8.3000000000000004E-2</v>
      </c>
      <c r="P158" s="346">
        <f>O158*H158</f>
        <v>3.5856000000000003</v>
      </c>
      <c r="Q158" s="346">
        <v>0</v>
      </c>
      <c r="R158" s="346">
        <f>Q158*H158</f>
        <v>0</v>
      </c>
      <c r="S158" s="346">
        <v>0</v>
      </c>
      <c r="T158" s="347">
        <f>S158*H158</f>
        <v>0</v>
      </c>
      <c r="U158" s="143"/>
      <c r="V158" s="143"/>
      <c r="W158" s="143"/>
      <c r="X158" s="143"/>
      <c r="Y158" s="143"/>
      <c r="Z158" s="143"/>
      <c r="AA158" s="143"/>
      <c r="AB158" s="143"/>
      <c r="AC158" s="143"/>
      <c r="AD158" s="143"/>
      <c r="AE158" s="143"/>
      <c r="AR158" s="348" t="s">
        <v>149</v>
      </c>
      <c r="AT158" s="348" t="s">
        <v>144</v>
      </c>
      <c r="AU158" s="348" t="s">
        <v>88</v>
      </c>
      <c r="AY158" s="132" t="s">
        <v>142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32" t="s">
        <v>86</v>
      </c>
      <c r="BK158" s="231">
        <f>ROUND(I158*H158,2)</f>
        <v>0</v>
      </c>
      <c r="BL158" s="132" t="s">
        <v>149</v>
      </c>
      <c r="BM158" s="348" t="s">
        <v>469</v>
      </c>
    </row>
    <row r="159" spans="1:65" s="354" customFormat="1" ht="11.25" x14ac:dyDescent="0.2">
      <c r="B159" s="355"/>
      <c r="D159" s="349" t="s">
        <v>153</v>
      </c>
      <c r="E159" s="356" t="s">
        <v>1</v>
      </c>
      <c r="F159" s="357" t="s">
        <v>228</v>
      </c>
      <c r="H159" s="356" t="s">
        <v>1</v>
      </c>
      <c r="I159" s="261"/>
      <c r="L159" s="355"/>
      <c r="M159" s="358"/>
      <c r="N159" s="359"/>
      <c r="O159" s="359"/>
      <c r="P159" s="359"/>
      <c r="Q159" s="359"/>
      <c r="R159" s="359"/>
      <c r="S159" s="359"/>
      <c r="T159" s="360"/>
      <c r="AT159" s="356" t="s">
        <v>153</v>
      </c>
      <c r="AU159" s="356" t="s">
        <v>88</v>
      </c>
      <c r="AV159" s="354" t="s">
        <v>86</v>
      </c>
      <c r="AW159" s="354" t="s">
        <v>34</v>
      </c>
      <c r="AX159" s="354" t="s">
        <v>79</v>
      </c>
      <c r="AY159" s="356" t="s">
        <v>142</v>
      </c>
    </row>
    <row r="160" spans="1:65" s="354" customFormat="1" ht="11.25" x14ac:dyDescent="0.2">
      <c r="B160" s="355"/>
      <c r="D160" s="349" t="s">
        <v>153</v>
      </c>
      <c r="E160" s="356" t="s">
        <v>1</v>
      </c>
      <c r="F160" s="357" t="s">
        <v>229</v>
      </c>
      <c r="H160" s="356" t="s">
        <v>1</v>
      </c>
      <c r="I160" s="261"/>
      <c r="L160" s="355"/>
      <c r="M160" s="358"/>
      <c r="N160" s="359"/>
      <c r="O160" s="359"/>
      <c r="P160" s="359"/>
      <c r="Q160" s="359"/>
      <c r="R160" s="359"/>
      <c r="S160" s="359"/>
      <c r="T160" s="360"/>
      <c r="AT160" s="356" t="s">
        <v>153</v>
      </c>
      <c r="AU160" s="356" t="s">
        <v>88</v>
      </c>
      <c r="AV160" s="354" t="s">
        <v>86</v>
      </c>
      <c r="AW160" s="354" t="s">
        <v>34</v>
      </c>
      <c r="AX160" s="354" t="s">
        <v>79</v>
      </c>
      <c r="AY160" s="356" t="s">
        <v>142</v>
      </c>
    </row>
    <row r="161" spans="1:65" s="354" customFormat="1" ht="11.25" x14ac:dyDescent="0.2">
      <c r="B161" s="355"/>
      <c r="D161" s="349" t="s">
        <v>153</v>
      </c>
      <c r="E161" s="356" t="s">
        <v>1</v>
      </c>
      <c r="F161" s="357" t="s">
        <v>230</v>
      </c>
      <c r="H161" s="356" t="s">
        <v>1</v>
      </c>
      <c r="I161" s="261"/>
      <c r="L161" s="355"/>
      <c r="M161" s="358"/>
      <c r="N161" s="359"/>
      <c r="O161" s="359"/>
      <c r="P161" s="359"/>
      <c r="Q161" s="359"/>
      <c r="R161" s="359"/>
      <c r="S161" s="359"/>
      <c r="T161" s="360"/>
      <c r="AT161" s="356" t="s">
        <v>153</v>
      </c>
      <c r="AU161" s="356" t="s">
        <v>88</v>
      </c>
      <c r="AV161" s="354" t="s">
        <v>86</v>
      </c>
      <c r="AW161" s="354" t="s">
        <v>34</v>
      </c>
      <c r="AX161" s="354" t="s">
        <v>79</v>
      </c>
      <c r="AY161" s="356" t="s">
        <v>142</v>
      </c>
    </row>
    <row r="162" spans="1:65" s="361" customFormat="1" ht="11.25" x14ac:dyDescent="0.2">
      <c r="B162" s="362"/>
      <c r="D162" s="349" t="s">
        <v>153</v>
      </c>
      <c r="E162" s="363" t="s">
        <v>1</v>
      </c>
      <c r="F162" s="364" t="s">
        <v>470</v>
      </c>
      <c r="H162" s="365">
        <v>43.2</v>
      </c>
      <c r="I162" s="262"/>
      <c r="L162" s="362"/>
      <c r="M162" s="366"/>
      <c r="N162" s="367"/>
      <c r="O162" s="367"/>
      <c r="P162" s="367"/>
      <c r="Q162" s="367"/>
      <c r="R162" s="367"/>
      <c r="S162" s="367"/>
      <c r="T162" s="368"/>
      <c r="AT162" s="363" t="s">
        <v>153</v>
      </c>
      <c r="AU162" s="363" t="s">
        <v>88</v>
      </c>
      <c r="AV162" s="361" t="s">
        <v>88</v>
      </c>
      <c r="AW162" s="361" t="s">
        <v>34</v>
      </c>
      <c r="AX162" s="361" t="s">
        <v>86</v>
      </c>
      <c r="AY162" s="363" t="s">
        <v>142</v>
      </c>
    </row>
    <row r="163" spans="1:65" s="270" customFormat="1" ht="33" customHeight="1" x14ac:dyDescent="0.2">
      <c r="A163" s="143"/>
      <c r="B163" s="144"/>
      <c r="C163" s="338" t="s">
        <v>224</v>
      </c>
      <c r="D163" s="338" t="s">
        <v>144</v>
      </c>
      <c r="E163" s="339" t="s">
        <v>233</v>
      </c>
      <c r="F163" s="340" t="s">
        <v>234</v>
      </c>
      <c r="G163" s="341" t="s">
        <v>181</v>
      </c>
      <c r="H163" s="342">
        <v>37.26</v>
      </c>
      <c r="I163" s="85"/>
      <c r="J163" s="343">
        <f>ROUND(I163*H163,2)</f>
        <v>0</v>
      </c>
      <c r="K163" s="340" t="s">
        <v>148</v>
      </c>
      <c r="L163" s="144"/>
      <c r="M163" s="344" t="s">
        <v>1</v>
      </c>
      <c r="N163" s="345" t="s">
        <v>44</v>
      </c>
      <c r="O163" s="346">
        <v>0.115</v>
      </c>
      <c r="P163" s="346">
        <f>O163*H163</f>
        <v>4.2849000000000004</v>
      </c>
      <c r="Q163" s="346">
        <v>0</v>
      </c>
      <c r="R163" s="346">
        <f>Q163*H163</f>
        <v>0</v>
      </c>
      <c r="S163" s="346">
        <v>0</v>
      </c>
      <c r="T163" s="347">
        <f>S163*H163</f>
        <v>0</v>
      </c>
      <c r="U163" s="14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/>
      <c r="AR163" s="348" t="s">
        <v>149</v>
      </c>
      <c r="AT163" s="348" t="s">
        <v>144</v>
      </c>
      <c r="AU163" s="348" t="s">
        <v>88</v>
      </c>
      <c r="AY163" s="132" t="s">
        <v>142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32" t="s">
        <v>86</v>
      </c>
      <c r="BK163" s="231">
        <f>ROUND(I163*H163,2)</f>
        <v>0</v>
      </c>
      <c r="BL163" s="132" t="s">
        <v>149</v>
      </c>
      <c r="BM163" s="348" t="s">
        <v>471</v>
      </c>
    </row>
    <row r="164" spans="1:65" s="354" customFormat="1" ht="11.25" x14ac:dyDescent="0.2">
      <c r="B164" s="355"/>
      <c r="D164" s="349" t="s">
        <v>153</v>
      </c>
      <c r="E164" s="356" t="s">
        <v>1</v>
      </c>
      <c r="F164" s="357" t="s">
        <v>446</v>
      </c>
      <c r="H164" s="356" t="s">
        <v>1</v>
      </c>
      <c r="I164" s="261"/>
      <c r="L164" s="355"/>
      <c r="M164" s="358"/>
      <c r="N164" s="359"/>
      <c r="O164" s="359"/>
      <c r="P164" s="359"/>
      <c r="Q164" s="359"/>
      <c r="R164" s="359"/>
      <c r="S164" s="359"/>
      <c r="T164" s="360"/>
      <c r="AT164" s="356" t="s">
        <v>153</v>
      </c>
      <c r="AU164" s="356" t="s">
        <v>88</v>
      </c>
      <c r="AV164" s="354" t="s">
        <v>86</v>
      </c>
      <c r="AW164" s="354" t="s">
        <v>34</v>
      </c>
      <c r="AX164" s="354" t="s">
        <v>79</v>
      </c>
      <c r="AY164" s="356" t="s">
        <v>142</v>
      </c>
    </row>
    <row r="165" spans="1:65" s="354" customFormat="1" ht="22.5" x14ac:dyDescent="0.2">
      <c r="B165" s="355"/>
      <c r="D165" s="349" t="s">
        <v>153</v>
      </c>
      <c r="E165" s="356" t="s">
        <v>1</v>
      </c>
      <c r="F165" s="357" t="s">
        <v>472</v>
      </c>
      <c r="H165" s="356" t="s">
        <v>1</v>
      </c>
      <c r="I165" s="261"/>
      <c r="L165" s="355"/>
      <c r="M165" s="358"/>
      <c r="N165" s="359"/>
      <c r="O165" s="359"/>
      <c r="P165" s="359"/>
      <c r="Q165" s="359"/>
      <c r="R165" s="359"/>
      <c r="S165" s="359"/>
      <c r="T165" s="360"/>
      <c r="AT165" s="356" t="s">
        <v>153</v>
      </c>
      <c r="AU165" s="356" t="s">
        <v>88</v>
      </c>
      <c r="AV165" s="354" t="s">
        <v>86</v>
      </c>
      <c r="AW165" s="354" t="s">
        <v>34</v>
      </c>
      <c r="AX165" s="354" t="s">
        <v>79</v>
      </c>
      <c r="AY165" s="356" t="s">
        <v>142</v>
      </c>
    </row>
    <row r="166" spans="1:65" s="361" customFormat="1" ht="11.25" x14ac:dyDescent="0.2">
      <c r="B166" s="362"/>
      <c r="D166" s="349" t="s">
        <v>153</v>
      </c>
      <c r="E166" s="363" t="s">
        <v>1</v>
      </c>
      <c r="F166" s="364" t="s">
        <v>473</v>
      </c>
      <c r="H166" s="365">
        <v>43.2</v>
      </c>
      <c r="I166" s="262"/>
      <c r="L166" s="362"/>
      <c r="M166" s="366"/>
      <c r="N166" s="367"/>
      <c r="O166" s="367"/>
      <c r="P166" s="367"/>
      <c r="Q166" s="367"/>
      <c r="R166" s="367"/>
      <c r="S166" s="367"/>
      <c r="T166" s="368"/>
      <c r="AT166" s="363" t="s">
        <v>153</v>
      </c>
      <c r="AU166" s="363" t="s">
        <v>88</v>
      </c>
      <c r="AV166" s="361" t="s">
        <v>88</v>
      </c>
      <c r="AW166" s="361" t="s">
        <v>34</v>
      </c>
      <c r="AX166" s="361" t="s">
        <v>79</v>
      </c>
      <c r="AY166" s="363" t="s">
        <v>142</v>
      </c>
    </row>
    <row r="167" spans="1:65" s="361" customFormat="1" ht="11.25" x14ac:dyDescent="0.2">
      <c r="B167" s="362"/>
      <c r="D167" s="349" t="s">
        <v>153</v>
      </c>
      <c r="E167" s="363" t="s">
        <v>1</v>
      </c>
      <c r="F167" s="364" t="s">
        <v>474</v>
      </c>
      <c r="H167" s="365">
        <v>-5.94</v>
      </c>
      <c r="I167" s="262"/>
      <c r="L167" s="362"/>
      <c r="M167" s="366"/>
      <c r="N167" s="367"/>
      <c r="O167" s="367"/>
      <c r="P167" s="367"/>
      <c r="Q167" s="367"/>
      <c r="R167" s="367"/>
      <c r="S167" s="367"/>
      <c r="T167" s="368"/>
      <c r="AT167" s="363" t="s">
        <v>153</v>
      </c>
      <c r="AU167" s="363" t="s">
        <v>88</v>
      </c>
      <c r="AV167" s="361" t="s">
        <v>88</v>
      </c>
      <c r="AW167" s="361" t="s">
        <v>34</v>
      </c>
      <c r="AX167" s="361" t="s">
        <v>79</v>
      </c>
      <c r="AY167" s="363" t="s">
        <v>142</v>
      </c>
    </row>
    <row r="168" spans="1:65" s="369" customFormat="1" ht="11.25" x14ac:dyDescent="0.2">
      <c r="B168" s="370"/>
      <c r="D168" s="349" t="s">
        <v>153</v>
      </c>
      <c r="E168" s="371" t="s">
        <v>1</v>
      </c>
      <c r="F168" s="372" t="s">
        <v>159</v>
      </c>
      <c r="H168" s="373">
        <v>37.26</v>
      </c>
      <c r="I168" s="263"/>
      <c r="L168" s="370"/>
      <c r="M168" s="374"/>
      <c r="N168" s="375"/>
      <c r="O168" s="375"/>
      <c r="P168" s="375"/>
      <c r="Q168" s="375"/>
      <c r="R168" s="375"/>
      <c r="S168" s="375"/>
      <c r="T168" s="376"/>
      <c r="AT168" s="371" t="s">
        <v>153</v>
      </c>
      <c r="AU168" s="371" t="s">
        <v>88</v>
      </c>
      <c r="AV168" s="369" t="s">
        <v>149</v>
      </c>
      <c r="AW168" s="369" t="s">
        <v>34</v>
      </c>
      <c r="AX168" s="369" t="s">
        <v>86</v>
      </c>
      <c r="AY168" s="371" t="s">
        <v>142</v>
      </c>
    </row>
    <row r="169" spans="1:65" s="270" customFormat="1" ht="33" customHeight="1" x14ac:dyDescent="0.2">
      <c r="A169" s="143"/>
      <c r="B169" s="144"/>
      <c r="C169" s="385" t="s">
        <v>232</v>
      </c>
      <c r="D169" s="385" t="s">
        <v>242</v>
      </c>
      <c r="E169" s="386" t="s">
        <v>243</v>
      </c>
      <c r="F169" s="387" t="s">
        <v>244</v>
      </c>
      <c r="G169" s="388" t="s">
        <v>245</v>
      </c>
      <c r="H169" s="389">
        <v>74.52</v>
      </c>
      <c r="I169" s="86"/>
      <c r="J169" s="390">
        <f>ROUND(I169*H169,2)</f>
        <v>0</v>
      </c>
      <c r="K169" s="387" t="s">
        <v>1</v>
      </c>
      <c r="L169" s="391"/>
      <c r="M169" s="392" t="s">
        <v>1</v>
      </c>
      <c r="N169" s="393" t="s">
        <v>44</v>
      </c>
      <c r="O169" s="346">
        <v>0</v>
      </c>
      <c r="P169" s="346">
        <f>O169*H169</f>
        <v>0</v>
      </c>
      <c r="Q169" s="346">
        <v>0</v>
      </c>
      <c r="R169" s="346">
        <f>Q169*H169</f>
        <v>0</v>
      </c>
      <c r="S169" s="346">
        <v>0</v>
      </c>
      <c r="T169" s="347">
        <f>S169*H169</f>
        <v>0</v>
      </c>
      <c r="U169" s="14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/>
      <c r="AR169" s="348" t="s">
        <v>205</v>
      </c>
      <c r="AT169" s="348" t="s">
        <v>242</v>
      </c>
      <c r="AU169" s="348" t="s">
        <v>88</v>
      </c>
      <c r="AY169" s="132" t="s">
        <v>142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32" t="s">
        <v>86</v>
      </c>
      <c r="BK169" s="231">
        <f>ROUND(I169*H169,2)</f>
        <v>0</v>
      </c>
      <c r="BL169" s="132" t="s">
        <v>149</v>
      </c>
      <c r="BM169" s="348" t="s">
        <v>475</v>
      </c>
    </row>
    <row r="170" spans="1:65" s="270" customFormat="1" ht="19.5" x14ac:dyDescent="0.2">
      <c r="A170" s="143"/>
      <c r="B170" s="144"/>
      <c r="C170" s="143"/>
      <c r="D170" s="349" t="s">
        <v>151</v>
      </c>
      <c r="E170" s="143"/>
      <c r="F170" s="350" t="s">
        <v>247</v>
      </c>
      <c r="G170" s="143"/>
      <c r="H170" s="143"/>
      <c r="I170" s="260"/>
      <c r="J170" s="143"/>
      <c r="K170" s="143"/>
      <c r="L170" s="144"/>
      <c r="M170" s="351"/>
      <c r="N170" s="352"/>
      <c r="O170" s="145"/>
      <c r="P170" s="145"/>
      <c r="Q170" s="145"/>
      <c r="R170" s="145"/>
      <c r="S170" s="145"/>
      <c r="T170" s="353"/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/>
      <c r="AT170" s="132" t="s">
        <v>151</v>
      </c>
      <c r="AU170" s="132" t="s">
        <v>88</v>
      </c>
    </row>
    <row r="171" spans="1:65" s="361" customFormat="1" ht="11.25" x14ac:dyDescent="0.2">
      <c r="B171" s="362"/>
      <c r="D171" s="349" t="s">
        <v>153</v>
      </c>
      <c r="E171" s="363" t="s">
        <v>1</v>
      </c>
      <c r="F171" s="364" t="s">
        <v>476</v>
      </c>
      <c r="H171" s="365">
        <v>74.52</v>
      </c>
      <c r="I171" s="262"/>
      <c r="L171" s="362"/>
      <c r="M171" s="366"/>
      <c r="N171" s="367"/>
      <c r="O171" s="367"/>
      <c r="P171" s="367"/>
      <c r="Q171" s="367"/>
      <c r="R171" s="367"/>
      <c r="S171" s="367"/>
      <c r="T171" s="368"/>
      <c r="AT171" s="363" t="s">
        <v>153</v>
      </c>
      <c r="AU171" s="363" t="s">
        <v>88</v>
      </c>
      <c r="AV171" s="361" t="s">
        <v>88</v>
      </c>
      <c r="AW171" s="361" t="s">
        <v>34</v>
      </c>
      <c r="AX171" s="361" t="s">
        <v>86</v>
      </c>
      <c r="AY171" s="363" t="s">
        <v>142</v>
      </c>
    </row>
    <row r="172" spans="1:65" s="270" customFormat="1" ht="55.5" customHeight="1" x14ac:dyDescent="0.2">
      <c r="A172" s="143"/>
      <c r="B172" s="144"/>
      <c r="C172" s="338" t="s">
        <v>241</v>
      </c>
      <c r="D172" s="338" t="s">
        <v>144</v>
      </c>
      <c r="E172" s="339" t="s">
        <v>250</v>
      </c>
      <c r="F172" s="340" t="s">
        <v>251</v>
      </c>
      <c r="G172" s="341" t="s">
        <v>181</v>
      </c>
      <c r="H172" s="342">
        <v>1.35</v>
      </c>
      <c r="I172" s="85"/>
      <c r="J172" s="343">
        <f>ROUND(I172*H172,2)</f>
        <v>0</v>
      </c>
      <c r="K172" s="340" t="s">
        <v>148</v>
      </c>
      <c r="L172" s="144"/>
      <c r="M172" s="344" t="s">
        <v>1</v>
      </c>
      <c r="N172" s="345" t="s">
        <v>44</v>
      </c>
      <c r="O172" s="346">
        <v>0.28599999999999998</v>
      </c>
      <c r="P172" s="346">
        <f>O172*H172</f>
        <v>0.3861</v>
      </c>
      <c r="Q172" s="346">
        <v>0</v>
      </c>
      <c r="R172" s="346">
        <f>Q172*H172</f>
        <v>0</v>
      </c>
      <c r="S172" s="346">
        <v>0</v>
      </c>
      <c r="T172" s="347">
        <f>S172*H172</f>
        <v>0</v>
      </c>
      <c r="U172" s="143"/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3"/>
      <c r="AR172" s="348" t="s">
        <v>149</v>
      </c>
      <c r="AT172" s="348" t="s">
        <v>144</v>
      </c>
      <c r="AU172" s="348" t="s">
        <v>88</v>
      </c>
      <c r="AY172" s="132" t="s">
        <v>142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32" t="s">
        <v>86</v>
      </c>
      <c r="BK172" s="231">
        <f>ROUND(I172*H172,2)</f>
        <v>0</v>
      </c>
      <c r="BL172" s="132" t="s">
        <v>149</v>
      </c>
      <c r="BM172" s="348" t="s">
        <v>477</v>
      </c>
    </row>
    <row r="173" spans="1:65" s="354" customFormat="1" ht="11.25" x14ac:dyDescent="0.2">
      <c r="B173" s="355"/>
      <c r="D173" s="349" t="s">
        <v>153</v>
      </c>
      <c r="E173" s="356" t="s">
        <v>1</v>
      </c>
      <c r="F173" s="357" t="s">
        <v>446</v>
      </c>
      <c r="H173" s="356" t="s">
        <v>1</v>
      </c>
      <c r="I173" s="261"/>
      <c r="L173" s="355"/>
      <c r="M173" s="358"/>
      <c r="N173" s="359"/>
      <c r="O173" s="359"/>
      <c r="P173" s="359"/>
      <c r="Q173" s="359"/>
      <c r="R173" s="359"/>
      <c r="S173" s="359"/>
      <c r="T173" s="360"/>
      <c r="AT173" s="356" t="s">
        <v>153</v>
      </c>
      <c r="AU173" s="356" t="s">
        <v>88</v>
      </c>
      <c r="AV173" s="354" t="s">
        <v>86</v>
      </c>
      <c r="AW173" s="354" t="s">
        <v>34</v>
      </c>
      <c r="AX173" s="354" t="s">
        <v>79</v>
      </c>
      <c r="AY173" s="356" t="s">
        <v>142</v>
      </c>
    </row>
    <row r="174" spans="1:65" s="361" customFormat="1" ht="11.25" x14ac:dyDescent="0.2">
      <c r="B174" s="362"/>
      <c r="D174" s="349" t="s">
        <v>153</v>
      </c>
      <c r="E174" s="363" t="s">
        <v>1</v>
      </c>
      <c r="F174" s="364" t="s">
        <v>478</v>
      </c>
      <c r="H174" s="365">
        <v>1.35</v>
      </c>
      <c r="I174" s="262"/>
      <c r="L174" s="362"/>
      <c r="M174" s="366"/>
      <c r="N174" s="367"/>
      <c r="O174" s="367"/>
      <c r="P174" s="367"/>
      <c r="Q174" s="367"/>
      <c r="R174" s="367"/>
      <c r="S174" s="367"/>
      <c r="T174" s="368"/>
      <c r="AT174" s="363" t="s">
        <v>153</v>
      </c>
      <c r="AU174" s="363" t="s">
        <v>88</v>
      </c>
      <c r="AV174" s="361" t="s">
        <v>88</v>
      </c>
      <c r="AW174" s="361" t="s">
        <v>34</v>
      </c>
      <c r="AX174" s="361" t="s">
        <v>86</v>
      </c>
      <c r="AY174" s="363" t="s">
        <v>142</v>
      </c>
    </row>
    <row r="175" spans="1:65" s="270" customFormat="1" ht="16.5" customHeight="1" x14ac:dyDescent="0.2">
      <c r="A175" s="143"/>
      <c r="B175" s="144"/>
      <c r="C175" s="385" t="s">
        <v>249</v>
      </c>
      <c r="D175" s="385" t="s">
        <v>242</v>
      </c>
      <c r="E175" s="386" t="s">
        <v>256</v>
      </c>
      <c r="F175" s="387" t="s">
        <v>257</v>
      </c>
      <c r="G175" s="388" t="s">
        <v>245</v>
      </c>
      <c r="H175" s="389">
        <v>2.7</v>
      </c>
      <c r="I175" s="86"/>
      <c r="J175" s="390">
        <f>ROUND(I175*H175,2)</f>
        <v>0</v>
      </c>
      <c r="K175" s="387" t="s">
        <v>148</v>
      </c>
      <c r="L175" s="391"/>
      <c r="M175" s="392" t="s">
        <v>1</v>
      </c>
      <c r="N175" s="393" t="s">
        <v>44</v>
      </c>
      <c r="O175" s="346">
        <v>0</v>
      </c>
      <c r="P175" s="346">
        <f>O175*H175</f>
        <v>0</v>
      </c>
      <c r="Q175" s="346">
        <v>0</v>
      </c>
      <c r="R175" s="346">
        <f>Q175*H175</f>
        <v>0</v>
      </c>
      <c r="S175" s="346">
        <v>0</v>
      </c>
      <c r="T175" s="347">
        <f>S175*H175</f>
        <v>0</v>
      </c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R175" s="348" t="s">
        <v>205</v>
      </c>
      <c r="AT175" s="348" t="s">
        <v>242</v>
      </c>
      <c r="AU175" s="348" t="s">
        <v>88</v>
      </c>
      <c r="AY175" s="132" t="s">
        <v>142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32" t="s">
        <v>86</v>
      </c>
      <c r="BK175" s="231">
        <f>ROUND(I175*H175,2)</f>
        <v>0</v>
      </c>
      <c r="BL175" s="132" t="s">
        <v>149</v>
      </c>
      <c r="BM175" s="348" t="s">
        <v>479</v>
      </c>
    </row>
    <row r="176" spans="1:65" s="270" customFormat="1" ht="19.5" x14ac:dyDescent="0.2">
      <c r="A176" s="143"/>
      <c r="B176" s="144"/>
      <c r="C176" s="143"/>
      <c r="D176" s="349" t="s">
        <v>151</v>
      </c>
      <c r="E176" s="143"/>
      <c r="F176" s="350" t="s">
        <v>247</v>
      </c>
      <c r="G176" s="143"/>
      <c r="H176" s="143"/>
      <c r="I176" s="260"/>
      <c r="J176" s="143"/>
      <c r="K176" s="143"/>
      <c r="L176" s="144"/>
      <c r="M176" s="351"/>
      <c r="N176" s="352"/>
      <c r="O176" s="145"/>
      <c r="P176" s="145"/>
      <c r="Q176" s="145"/>
      <c r="R176" s="145"/>
      <c r="S176" s="145"/>
      <c r="T176" s="35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T176" s="132" t="s">
        <v>151</v>
      </c>
      <c r="AU176" s="132" t="s">
        <v>88</v>
      </c>
    </row>
    <row r="177" spans="1:65" s="361" customFormat="1" ht="11.25" x14ac:dyDescent="0.2">
      <c r="B177" s="362"/>
      <c r="D177" s="349" t="s">
        <v>153</v>
      </c>
      <c r="F177" s="364" t="s">
        <v>480</v>
      </c>
      <c r="H177" s="365">
        <v>2.7</v>
      </c>
      <c r="I177" s="262"/>
      <c r="L177" s="362"/>
      <c r="M177" s="366"/>
      <c r="N177" s="367"/>
      <c r="O177" s="367"/>
      <c r="P177" s="367"/>
      <c r="Q177" s="367"/>
      <c r="R177" s="367"/>
      <c r="S177" s="367"/>
      <c r="T177" s="368"/>
      <c r="AT177" s="363" t="s">
        <v>153</v>
      </c>
      <c r="AU177" s="363" t="s">
        <v>88</v>
      </c>
      <c r="AV177" s="361" t="s">
        <v>88</v>
      </c>
      <c r="AW177" s="361" t="s">
        <v>3</v>
      </c>
      <c r="AX177" s="361" t="s">
        <v>86</v>
      </c>
      <c r="AY177" s="363" t="s">
        <v>142</v>
      </c>
    </row>
    <row r="178" spans="1:65" s="325" customFormat="1" ht="22.9" customHeight="1" x14ac:dyDescent="0.2">
      <c r="B178" s="326"/>
      <c r="D178" s="327" t="s">
        <v>78</v>
      </c>
      <c r="E178" s="336" t="s">
        <v>149</v>
      </c>
      <c r="F178" s="336" t="s">
        <v>289</v>
      </c>
      <c r="I178" s="259"/>
      <c r="J178" s="337">
        <f>BK178</f>
        <v>0</v>
      </c>
      <c r="L178" s="326"/>
      <c r="M178" s="330"/>
      <c r="N178" s="331"/>
      <c r="O178" s="331"/>
      <c r="P178" s="332">
        <f>SUM(P179:P184)</f>
        <v>5.4645000000000001</v>
      </c>
      <c r="Q178" s="331"/>
      <c r="R178" s="332">
        <f>SUM(R179:R184)</f>
        <v>9.1800000000000007E-2</v>
      </c>
      <c r="S178" s="331"/>
      <c r="T178" s="333">
        <f>SUM(T179:T184)</f>
        <v>0</v>
      </c>
      <c r="AR178" s="327" t="s">
        <v>86</v>
      </c>
      <c r="AT178" s="334" t="s">
        <v>78</v>
      </c>
      <c r="AU178" s="334" t="s">
        <v>86</v>
      </c>
      <c r="AY178" s="327" t="s">
        <v>142</v>
      </c>
      <c r="BK178" s="335">
        <f>SUM(BK179:BK184)</f>
        <v>0</v>
      </c>
    </row>
    <row r="179" spans="1:65" s="270" customFormat="1" ht="21.75" customHeight="1" x14ac:dyDescent="0.2">
      <c r="A179" s="143"/>
      <c r="B179" s="144"/>
      <c r="C179" s="338" t="s">
        <v>8</v>
      </c>
      <c r="D179" s="338" t="s">
        <v>144</v>
      </c>
      <c r="E179" s="339" t="s">
        <v>481</v>
      </c>
      <c r="F179" s="340" t="s">
        <v>482</v>
      </c>
      <c r="G179" s="341" t="s">
        <v>181</v>
      </c>
      <c r="H179" s="342">
        <v>2.7</v>
      </c>
      <c r="I179" s="85"/>
      <c r="J179" s="343">
        <f>ROUND(I179*H179,2)</f>
        <v>0</v>
      </c>
      <c r="K179" s="340" t="s">
        <v>148</v>
      </c>
      <c r="L179" s="144"/>
      <c r="M179" s="344" t="s">
        <v>1</v>
      </c>
      <c r="N179" s="345" t="s">
        <v>44</v>
      </c>
      <c r="O179" s="346">
        <v>1.6950000000000001</v>
      </c>
      <c r="P179" s="346">
        <f>O179*H179</f>
        <v>4.5765000000000002</v>
      </c>
      <c r="Q179" s="346">
        <v>0</v>
      </c>
      <c r="R179" s="346">
        <f>Q179*H179</f>
        <v>0</v>
      </c>
      <c r="S179" s="346">
        <v>0</v>
      </c>
      <c r="T179" s="347">
        <f>S179*H179</f>
        <v>0</v>
      </c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/>
      <c r="AR179" s="348" t="s">
        <v>149</v>
      </c>
      <c r="AT179" s="348" t="s">
        <v>144</v>
      </c>
      <c r="AU179" s="348" t="s">
        <v>88</v>
      </c>
      <c r="AY179" s="132" t="s">
        <v>142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32" t="s">
        <v>86</v>
      </c>
      <c r="BK179" s="231">
        <f>ROUND(I179*H179,2)</f>
        <v>0</v>
      </c>
      <c r="BL179" s="132" t="s">
        <v>149</v>
      </c>
      <c r="BM179" s="348" t="s">
        <v>483</v>
      </c>
    </row>
    <row r="180" spans="1:65" s="354" customFormat="1" ht="11.25" x14ac:dyDescent="0.2">
      <c r="B180" s="355"/>
      <c r="D180" s="349" t="s">
        <v>153</v>
      </c>
      <c r="E180" s="356" t="s">
        <v>1</v>
      </c>
      <c r="F180" s="357" t="s">
        <v>154</v>
      </c>
      <c r="H180" s="356" t="s">
        <v>1</v>
      </c>
      <c r="I180" s="261"/>
      <c r="L180" s="355"/>
      <c r="M180" s="358"/>
      <c r="N180" s="359"/>
      <c r="O180" s="359"/>
      <c r="P180" s="359"/>
      <c r="Q180" s="359"/>
      <c r="R180" s="359"/>
      <c r="S180" s="359"/>
      <c r="T180" s="360"/>
      <c r="AT180" s="356" t="s">
        <v>153</v>
      </c>
      <c r="AU180" s="356" t="s">
        <v>88</v>
      </c>
      <c r="AV180" s="354" t="s">
        <v>86</v>
      </c>
      <c r="AW180" s="354" t="s">
        <v>34</v>
      </c>
      <c r="AX180" s="354" t="s">
        <v>79</v>
      </c>
      <c r="AY180" s="356" t="s">
        <v>142</v>
      </c>
    </row>
    <row r="181" spans="1:65" s="361" customFormat="1" ht="11.25" x14ac:dyDescent="0.2">
      <c r="B181" s="362"/>
      <c r="D181" s="349" t="s">
        <v>153</v>
      </c>
      <c r="E181" s="363" t="s">
        <v>1</v>
      </c>
      <c r="F181" s="364" t="s">
        <v>484</v>
      </c>
      <c r="H181" s="365">
        <v>2.7</v>
      </c>
      <c r="I181" s="262"/>
      <c r="L181" s="362"/>
      <c r="M181" s="366"/>
      <c r="N181" s="367"/>
      <c r="O181" s="367"/>
      <c r="P181" s="367"/>
      <c r="Q181" s="367"/>
      <c r="R181" s="367"/>
      <c r="S181" s="367"/>
      <c r="T181" s="368"/>
      <c r="AT181" s="363" t="s">
        <v>153</v>
      </c>
      <c r="AU181" s="363" t="s">
        <v>88</v>
      </c>
      <c r="AV181" s="361" t="s">
        <v>88</v>
      </c>
      <c r="AW181" s="361" t="s">
        <v>34</v>
      </c>
      <c r="AX181" s="361" t="s">
        <v>86</v>
      </c>
      <c r="AY181" s="363" t="s">
        <v>142</v>
      </c>
    </row>
    <row r="182" spans="1:65" s="270" customFormat="1" ht="21.75" customHeight="1" x14ac:dyDescent="0.2">
      <c r="A182" s="143"/>
      <c r="B182" s="144"/>
      <c r="C182" s="338" t="s">
        <v>261</v>
      </c>
      <c r="D182" s="338" t="s">
        <v>144</v>
      </c>
      <c r="E182" s="339" t="s">
        <v>485</v>
      </c>
      <c r="F182" s="340" t="s">
        <v>486</v>
      </c>
      <c r="G182" s="341" t="s">
        <v>293</v>
      </c>
      <c r="H182" s="342">
        <v>12</v>
      </c>
      <c r="I182" s="85"/>
      <c r="J182" s="343">
        <f>ROUND(I182*H182,2)</f>
        <v>0</v>
      </c>
      <c r="K182" s="340" t="s">
        <v>148</v>
      </c>
      <c r="L182" s="144"/>
      <c r="M182" s="344" t="s">
        <v>1</v>
      </c>
      <c r="N182" s="345" t="s">
        <v>44</v>
      </c>
      <c r="O182" s="346">
        <v>7.3999999999999996E-2</v>
      </c>
      <c r="P182" s="346">
        <f>O182*H182</f>
        <v>0.8879999999999999</v>
      </c>
      <c r="Q182" s="346">
        <v>1.65E-3</v>
      </c>
      <c r="R182" s="346">
        <f>Q182*H182</f>
        <v>1.9799999999999998E-2</v>
      </c>
      <c r="S182" s="346">
        <v>0</v>
      </c>
      <c r="T182" s="347">
        <f>S182*H182</f>
        <v>0</v>
      </c>
      <c r="U182" s="143"/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3"/>
      <c r="AR182" s="348" t="s">
        <v>149</v>
      </c>
      <c r="AT182" s="348" t="s">
        <v>144</v>
      </c>
      <c r="AU182" s="348" t="s">
        <v>88</v>
      </c>
      <c r="AY182" s="132" t="s">
        <v>142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32" t="s">
        <v>86</v>
      </c>
      <c r="BK182" s="231">
        <f>ROUND(I182*H182,2)</f>
        <v>0</v>
      </c>
      <c r="BL182" s="132" t="s">
        <v>149</v>
      </c>
      <c r="BM182" s="348" t="s">
        <v>487</v>
      </c>
    </row>
    <row r="183" spans="1:65" s="361" customFormat="1" ht="11.25" x14ac:dyDescent="0.2">
      <c r="B183" s="362"/>
      <c r="D183" s="349" t="s">
        <v>153</v>
      </c>
      <c r="E183" s="363" t="s">
        <v>1</v>
      </c>
      <c r="F183" s="364" t="s">
        <v>232</v>
      </c>
      <c r="H183" s="365">
        <v>12</v>
      </c>
      <c r="I183" s="262"/>
      <c r="L183" s="362"/>
      <c r="M183" s="366"/>
      <c r="N183" s="367"/>
      <c r="O183" s="367"/>
      <c r="P183" s="367"/>
      <c r="Q183" s="367"/>
      <c r="R183" s="367"/>
      <c r="S183" s="367"/>
      <c r="T183" s="368"/>
      <c r="AT183" s="363" t="s">
        <v>153</v>
      </c>
      <c r="AU183" s="363" t="s">
        <v>88</v>
      </c>
      <c r="AV183" s="361" t="s">
        <v>88</v>
      </c>
      <c r="AW183" s="361" t="s">
        <v>34</v>
      </c>
      <c r="AX183" s="361" t="s">
        <v>86</v>
      </c>
      <c r="AY183" s="363" t="s">
        <v>142</v>
      </c>
    </row>
    <row r="184" spans="1:65" s="270" customFormat="1" ht="16.5" customHeight="1" x14ac:dyDescent="0.2">
      <c r="A184" s="143"/>
      <c r="B184" s="144"/>
      <c r="C184" s="385" t="s">
        <v>265</v>
      </c>
      <c r="D184" s="385" t="s">
        <v>242</v>
      </c>
      <c r="E184" s="386" t="s">
        <v>488</v>
      </c>
      <c r="F184" s="387" t="s">
        <v>489</v>
      </c>
      <c r="G184" s="388" t="s">
        <v>293</v>
      </c>
      <c r="H184" s="389">
        <v>12</v>
      </c>
      <c r="I184" s="86"/>
      <c r="J184" s="390">
        <f>ROUND(I184*H184,2)</f>
        <v>0</v>
      </c>
      <c r="K184" s="387" t="s">
        <v>1</v>
      </c>
      <c r="L184" s="391"/>
      <c r="M184" s="392" t="s">
        <v>1</v>
      </c>
      <c r="N184" s="393" t="s">
        <v>44</v>
      </c>
      <c r="O184" s="346">
        <v>0</v>
      </c>
      <c r="P184" s="346">
        <f>O184*H184</f>
        <v>0</v>
      </c>
      <c r="Q184" s="346">
        <v>6.0000000000000001E-3</v>
      </c>
      <c r="R184" s="346">
        <f>Q184*H184</f>
        <v>7.2000000000000008E-2</v>
      </c>
      <c r="S184" s="346">
        <v>0</v>
      </c>
      <c r="T184" s="347">
        <f>S184*H184</f>
        <v>0</v>
      </c>
      <c r="U184" s="143"/>
      <c r="V184" s="143"/>
      <c r="W184" s="143"/>
      <c r="X184" s="143"/>
      <c r="Y184" s="143"/>
      <c r="Z184" s="143"/>
      <c r="AA184" s="143"/>
      <c r="AB184" s="143"/>
      <c r="AC184" s="143"/>
      <c r="AD184" s="143"/>
      <c r="AE184" s="143"/>
      <c r="AR184" s="348" t="s">
        <v>205</v>
      </c>
      <c r="AT184" s="348" t="s">
        <v>242</v>
      </c>
      <c r="AU184" s="348" t="s">
        <v>88</v>
      </c>
      <c r="AY184" s="132" t="s">
        <v>142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32" t="s">
        <v>86</v>
      </c>
      <c r="BK184" s="231">
        <f>ROUND(I184*H184,2)</f>
        <v>0</v>
      </c>
      <c r="BL184" s="132" t="s">
        <v>149</v>
      </c>
      <c r="BM184" s="348" t="s">
        <v>490</v>
      </c>
    </row>
    <row r="185" spans="1:65" s="325" customFormat="1" ht="22.9" customHeight="1" x14ac:dyDescent="0.2">
      <c r="B185" s="326"/>
      <c r="D185" s="327" t="s">
        <v>78</v>
      </c>
      <c r="E185" s="336" t="s">
        <v>178</v>
      </c>
      <c r="F185" s="336" t="s">
        <v>308</v>
      </c>
      <c r="I185" s="259"/>
      <c r="J185" s="337">
        <f>BK185</f>
        <v>0</v>
      </c>
      <c r="L185" s="326"/>
      <c r="M185" s="330"/>
      <c r="N185" s="331"/>
      <c r="O185" s="331"/>
      <c r="P185" s="332">
        <f>SUM(P186:P196)</f>
        <v>2.1059999999999999</v>
      </c>
      <c r="Q185" s="331"/>
      <c r="R185" s="332">
        <f>SUM(R186:R196)</f>
        <v>0</v>
      </c>
      <c r="S185" s="331"/>
      <c r="T185" s="333">
        <f>SUM(T186:T196)</f>
        <v>0</v>
      </c>
      <c r="AR185" s="327" t="s">
        <v>86</v>
      </c>
      <c r="AT185" s="334" t="s">
        <v>78</v>
      </c>
      <c r="AU185" s="334" t="s">
        <v>86</v>
      </c>
      <c r="AY185" s="327" t="s">
        <v>142</v>
      </c>
      <c r="BK185" s="335">
        <f>SUM(BK186:BK196)</f>
        <v>0</v>
      </c>
    </row>
    <row r="186" spans="1:65" s="270" customFormat="1" ht="21.75" customHeight="1" x14ac:dyDescent="0.2">
      <c r="A186" s="143"/>
      <c r="B186" s="144"/>
      <c r="C186" s="338" t="s">
        <v>272</v>
      </c>
      <c r="D186" s="338" t="s">
        <v>144</v>
      </c>
      <c r="E186" s="339" t="s">
        <v>310</v>
      </c>
      <c r="F186" s="340" t="s">
        <v>311</v>
      </c>
      <c r="G186" s="341" t="s">
        <v>147</v>
      </c>
      <c r="H186" s="342">
        <v>27</v>
      </c>
      <c r="I186" s="85"/>
      <c r="J186" s="343">
        <f>ROUND(I186*H186,2)</f>
        <v>0</v>
      </c>
      <c r="K186" s="340" t="s">
        <v>148</v>
      </c>
      <c r="L186" s="144"/>
      <c r="M186" s="344" t="s">
        <v>1</v>
      </c>
      <c r="N186" s="345" t="s">
        <v>44</v>
      </c>
      <c r="O186" s="346">
        <v>2.3E-2</v>
      </c>
      <c r="P186" s="346">
        <f>O186*H186</f>
        <v>0.621</v>
      </c>
      <c r="Q186" s="346">
        <v>0</v>
      </c>
      <c r="R186" s="346">
        <f>Q186*H186</f>
        <v>0</v>
      </c>
      <c r="S186" s="346">
        <v>0</v>
      </c>
      <c r="T186" s="347">
        <f>S186*H186</f>
        <v>0</v>
      </c>
      <c r="U186" s="143"/>
      <c r="V186" s="143"/>
      <c r="W186" s="143"/>
      <c r="X186" s="143"/>
      <c r="Y186" s="143"/>
      <c r="Z186" s="143"/>
      <c r="AA186" s="143"/>
      <c r="AB186" s="143"/>
      <c r="AC186" s="143"/>
      <c r="AD186" s="143"/>
      <c r="AE186" s="143"/>
      <c r="AR186" s="348" t="s">
        <v>149</v>
      </c>
      <c r="AT186" s="348" t="s">
        <v>144</v>
      </c>
      <c r="AU186" s="348" t="s">
        <v>88</v>
      </c>
      <c r="AY186" s="132" t="s">
        <v>142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32" t="s">
        <v>86</v>
      </c>
      <c r="BK186" s="231">
        <f>ROUND(I186*H186,2)</f>
        <v>0</v>
      </c>
      <c r="BL186" s="132" t="s">
        <v>149</v>
      </c>
      <c r="BM186" s="348" t="s">
        <v>491</v>
      </c>
    </row>
    <row r="187" spans="1:65" s="354" customFormat="1" ht="11.25" x14ac:dyDescent="0.2">
      <c r="B187" s="355"/>
      <c r="D187" s="349" t="s">
        <v>153</v>
      </c>
      <c r="E187" s="356" t="s">
        <v>1</v>
      </c>
      <c r="F187" s="357" t="s">
        <v>313</v>
      </c>
      <c r="H187" s="356" t="s">
        <v>1</v>
      </c>
      <c r="I187" s="261"/>
      <c r="L187" s="355"/>
      <c r="M187" s="358"/>
      <c r="N187" s="359"/>
      <c r="O187" s="359"/>
      <c r="P187" s="359"/>
      <c r="Q187" s="359"/>
      <c r="R187" s="359"/>
      <c r="S187" s="359"/>
      <c r="T187" s="360"/>
      <c r="AT187" s="356" t="s">
        <v>153</v>
      </c>
      <c r="AU187" s="356" t="s">
        <v>88</v>
      </c>
      <c r="AV187" s="354" t="s">
        <v>86</v>
      </c>
      <c r="AW187" s="354" t="s">
        <v>34</v>
      </c>
      <c r="AX187" s="354" t="s">
        <v>79</v>
      </c>
      <c r="AY187" s="356" t="s">
        <v>142</v>
      </c>
    </row>
    <row r="188" spans="1:65" s="361" customFormat="1" ht="11.25" x14ac:dyDescent="0.2">
      <c r="B188" s="362"/>
      <c r="D188" s="349" t="s">
        <v>153</v>
      </c>
      <c r="E188" s="363" t="s">
        <v>1</v>
      </c>
      <c r="F188" s="364" t="s">
        <v>492</v>
      </c>
      <c r="H188" s="365">
        <v>27</v>
      </c>
      <c r="I188" s="262"/>
      <c r="L188" s="362"/>
      <c r="M188" s="366"/>
      <c r="N188" s="367"/>
      <c r="O188" s="367"/>
      <c r="P188" s="367"/>
      <c r="Q188" s="367"/>
      <c r="R188" s="367"/>
      <c r="S188" s="367"/>
      <c r="T188" s="368"/>
      <c r="AT188" s="363" t="s">
        <v>153</v>
      </c>
      <c r="AU188" s="363" t="s">
        <v>88</v>
      </c>
      <c r="AV188" s="361" t="s">
        <v>88</v>
      </c>
      <c r="AW188" s="361" t="s">
        <v>34</v>
      </c>
      <c r="AX188" s="361" t="s">
        <v>86</v>
      </c>
      <c r="AY188" s="363" t="s">
        <v>142</v>
      </c>
    </row>
    <row r="189" spans="1:65" s="270" customFormat="1" ht="21.75" customHeight="1" x14ac:dyDescent="0.2">
      <c r="A189" s="143"/>
      <c r="B189" s="144"/>
      <c r="C189" s="338" t="s">
        <v>285</v>
      </c>
      <c r="D189" s="338" t="s">
        <v>144</v>
      </c>
      <c r="E189" s="339" t="s">
        <v>318</v>
      </c>
      <c r="F189" s="340" t="s">
        <v>319</v>
      </c>
      <c r="G189" s="341" t="s">
        <v>147</v>
      </c>
      <c r="H189" s="342">
        <v>27</v>
      </c>
      <c r="I189" s="85"/>
      <c r="J189" s="343">
        <f>ROUND(I189*H189,2)</f>
        <v>0</v>
      </c>
      <c r="K189" s="340" t="s">
        <v>148</v>
      </c>
      <c r="L189" s="144"/>
      <c r="M189" s="344" t="s">
        <v>1</v>
      </c>
      <c r="N189" s="345" t="s">
        <v>44</v>
      </c>
      <c r="O189" s="346">
        <v>3.1E-2</v>
      </c>
      <c r="P189" s="346">
        <f>O189*H189</f>
        <v>0.83699999999999997</v>
      </c>
      <c r="Q189" s="346">
        <v>0</v>
      </c>
      <c r="R189" s="346">
        <f>Q189*H189</f>
        <v>0</v>
      </c>
      <c r="S189" s="346">
        <v>0</v>
      </c>
      <c r="T189" s="347">
        <f>S189*H189</f>
        <v>0</v>
      </c>
      <c r="U189" s="143"/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3"/>
      <c r="AR189" s="348" t="s">
        <v>149</v>
      </c>
      <c r="AT189" s="348" t="s">
        <v>144</v>
      </c>
      <c r="AU189" s="348" t="s">
        <v>88</v>
      </c>
      <c r="AY189" s="132" t="s">
        <v>142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32" t="s">
        <v>86</v>
      </c>
      <c r="BK189" s="231">
        <f>ROUND(I189*H189,2)</f>
        <v>0</v>
      </c>
      <c r="BL189" s="132" t="s">
        <v>149</v>
      </c>
      <c r="BM189" s="348" t="s">
        <v>493</v>
      </c>
    </row>
    <row r="190" spans="1:65" s="354" customFormat="1" ht="11.25" x14ac:dyDescent="0.2">
      <c r="B190" s="355"/>
      <c r="D190" s="349" t="s">
        <v>153</v>
      </c>
      <c r="E190" s="356" t="s">
        <v>1</v>
      </c>
      <c r="F190" s="357" t="s">
        <v>321</v>
      </c>
      <c r="H190" s="356" t="s">
        <v>1</v>
      </c>
      <c r="I190" s="261"/>
      <c r="L190" s="355"/>
      <c r="M190" s="358"/>
      <c r="N190" s="359"/>
      <c r="O190" s="359"/>
      <c r="P190" s="359"/>
      <c r="Q190" s="359"/>
      <c r="R190" s="359"/>
      <c r="S190" s="359"/>
      <c r="T190" s="360"/>
      <c r="AT190" s="356" t="s">
        <v>153</v>
      </c>
      <c r="AU190" s="356" t="s">
        <v>88</v>
      </c>
      <c r="AV190" s="354" t="s">
        <v>86</v>
      </c>
      <c r="AW190" s="354" t="s">
        <v>34</v>
      </c>
      <c r="AX190" s="354" t="s">
        <v>79</v>
      </c>
      <c r="AY190" s="356" t="s">
        <v>142</v>
      </c>
    </row>
    <row r="191" spans="1:65" s="354" customFormat="1" ht="11.25" x14ac:dyDescent="0.2">
      <c r="B191" s="355"/>
      <c r="D191" s="349" t="s">
        <v>153</v>
      </c>
      <c r="E191" s="356" t="s">
        <v>1</v>
      </c>
      <c r="F191" s="357" t="s">
        <v>322</v>
      </c>
      <c r="H191" s="356" t="s">
        <v>1</v>
      </c>
      <c r="I191" s="261"/>
      <c r="L191" s="355"/>
      <c r="M191" s="358"/>
      <c r="N191" s="359"/>
      <c r="O191" s="359"/>
      <c r="P191" s="359"/>
      <c r="Q191" s="359"/>
      <c r="R191" s="359"/>
      <c r="S191" s="359"/>
      <c r="T191" s="360"/>
      <c r="AT191" s="356" t="s">
        <v>153</v>
      </c>
      <c r="AU191" s="356" t="s">
        <v>88</v>
      </c>
      <c r="AV191" s="354" t="s">
        <v>86</v>
      </c>
      <c r="AW191" s="354" t="s">
        <v>34</v>
      </c>
      <c r="AX191" s="354" t="s">
        <v>79</v>
      </c>
      <c r="AY191" s="356" t="s">
        <v>142</v>
      </c>
    </row>
    <row r="192" spans="1:65" s="361" customFormat="1" ht="11.25" x14ac:dyDescent="0.2">
      <c r="B192" s="362"/>
      <c r="D192" s="349" t="s">
        <v>153</v>
      </c>
      <c r="E192" s="363" t="s">
        <v>1</v>
      </c>
      <c r="F192" s="364" t="s">
        <v>492</v>
      </c>
      <c r="H192" s="365">
        <v>27</v>
      </c>
      <c r="I192" s="262"/>
      <c r="L192" s="362"/>
      <c r="M192" s="366"/>
      <c r="N192" s="367"/>
      <c r="O192" s="367"/>
      <c r="P192" s="367"/>
      <c r="Q192" s="367"/>
      <c r="R192" s="367"/>
      <c r="S192" s="367"/>
      <c r="T192" s="368"/>
      <c r="AT192" s="363" t="s">
        <v>153</v>
      </c>
      <c r="AU192" s="363" t="s">
        <v>88</v>
      </c>
      <c r="AV192" s="361" t="s">
        <v>88</v>
      </c>
      <c r="AW192" s="361" t="s">
        <v>34</v>
      </c>
      <c r="AX192" s="361" t="s">
        <v>86</v>
      </c>
      <c r="AY192" s="363" t="s">
        <v>142</v>
      </c>
    </row>
    <row r="193" spans="1:65" s="270" customFormat="1" ht="21.75" customHeight="1" x14ac:dyDescent="0.2">
      <c r="A193" s="143"/>
      <c r="B193" s="144"/>
      <c r="C193" s="338" t="s">
        <v>290</v>
      </c>
      <c r="D193" s="338" t="s">
        <v>144</v>
      </c>
      <c r="E193" s="339" t="s">
        <v>324</v>
      </c>
      <c r="F193" s="340" t="s">
        <v>325</v>
      </c>
      <c r="G193" s="341" t="s">
        <v>147</v>
      </c>
      <c r="H193" s="342">
        <v>27</v>
      </c>
      <c r="I193" s="85"/>
      <c r="J193" s="343">
        <f>ROUND(I193*H193,2)</f>
        <v>0</v>
      </c>
      <c r="K193" s="340" t="s">
        <v>1</v>
      </c>
      <c r="L193" s="144"/>
      <c r="M193" s="344" t="s">
        <v>1</v>
      </c>
      <c r="N193" s="345" t="s">
        <v>44</v>
      </c>
      <c r="O193" s="346">
        <v>2.4E-2</v>
      </c>
      <c r="P193" s="346">
        <f>O193*H193</f>
        <v>0.64800000000000002</v>
      </c>
      <c r="Q193" s="346">
        <v>0</v>
      </c>
      <c r="R193" s="346">
        <f>Q193*H193</f>
        <v>0</v>
      </c>
      <c r="S193" s="346">
        <v>0</v>
      </c>
      <c r="T193" s="347">
        <f>S193*H193</f>
        <v>0</v>
      </c>
      <c r="U193" s="143"/>
      <c r="V193" s="143"/>
      <c r="W193" s="143"/>
      <c r="X193" s="143"/>
      <c r="Y193" s="143"/>
      <c r="Z193" s="143"/>
      <c r="AA193" s="143"/>
      <c r="AB193" s="143"/>
      <c r="AC193" s="143"/>
      <c r="AD193" s="143"/>
      <c r="AE193" s="143"/>
      <c r="AR193" s="348" t="s">
        <v>149</v>
      </c>
      <c r="AT193" s="348" t="s">
        <v>144</v>
      </c>
      <c r="AU193" s="348" t="s">
        <v>88</v>
      </c>
      <c r="AY193" s="132" t="s">
        <v>142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32" t="s">
        <v>86</v>
      </c>
      <c r="BK193" s="231">
        <f>ROUND(I193*H193,2)</f>
        <v>0</v>
      </c>
      <c r="BL193" s="132" t="s">
        <v>149</v>
      </c>
      <c r="BM193" s="348" t="s">
        <v>494</v>
      </c>
    </row>
    <row r="194" spans="1:65" s="354" customFormat="1" ht="11.25" x14ac:dyDescent="0.2">
      <c r="B194" s="355"/>
      <c r="D194" s="349" t="s">
        <v>153</v>
      </c>
      <c r="E194" s="356" t="s">
        <v>1</v>
      </c>
      <c r="F194" s="357" t="s">
        <v>313</v>
      </c>
      <c r="H194" s="356" t="s">
        <v>1</v>
      </c>
      <c r="I194" s="261"/>
      <c r="L194" s="355"/>
      <c r="M194" s="358"/>
      <c r="N194" s="359"/>
      <c r="O194" s="359"/>
      <c r="P194" s="359"/>
      <c r="Q194" s="359"/>
      <c r="R194" s="359"/>
      <c r="S194" s="359"/>
      <c r="T194" s="360"/>
      <c r="AT194" s="356" t="s">
        <v>153</v>
      </c>
      <c r="AU194" s="356" t="s">
        <v>88</v>
      </c>
      <c r="AV194" s="354" t="s">
        <v>86</v>
      </c>
      <c r="AW194" s="354" t="s">
        <v>34</v>
      </c>
      <c r="AX194" s="354" t="s">
        <v>79</v>
      </c>
      <c r="AY194" s="356" t="s">
        <v>142</v>
      </c>
    </row>
    <row r="195" spans="1:65" s="354" customFormat="1" ht="22.5" x14ac:dyDescent="0.2">
      <c r="B195" s="355"/>
      <c r="D195" s="349" t="s">
        <v>153</v>
      </c>
      <c r="E195" s="356" t="s">
        <v>1</v>
      </c>
      <c r="F195" s="357" t="s">
        <v>327</v>
      </c>
      <c r="H195" s="356" t="s">
        <v>1</v>
      </c>
      <c r="I195" s="261"/>
      <c r="L195" s="355"/>
      <c r="M195" s="358"/>
      <c r="N195" s="359"/>
      <c r="O195" s="359"/>
      <c r="P195" s="359"/>
      <c r="Q195" s="359"/>
      <c r="R195" s="359"/>
      <c r="S195" s="359"/>
      <c r="T195" s="360"/>
      <c r="AT195" s="356" t="s">
        <v>153</v>
      </c>
      <c r="AU195" s="356" t="s">
        <v>88</v>
      </c>
      <c r="AV195" s="354" t="s">
        <v>86</v>
      </c>
      <c r="AW195" s="354" t="s">
        <v>34</v>
      </c>
      <c r="AX195" s="354" t="s">
        <v>79</v>
      </c>
      <c r="AY195" s="356" t="s">
        <v>142</v>
      </c>
    </row>
    <row r="196" spans="1:65" s="361" customFormat="1" ht="11.25" x14ac:dyDescent="0.2">
      <c r="B196" s="362"/>
      <c r="D196" s="349" t="s">
        <v>153</v>
      </c>
      <c r="E196" s="363" t="s">
        <v>1</v>
      </c>
      <c r="F196" s="364" t="s">
        <v>492</v>
      </c>
      <c r="H196" s="365">
        <v>27</v>
      </c>
      <c r="I196" s="262"/>
      <c r="L196" s="362"/>
      <c r="M196" s="366"/>
      <c r="N196" s="367"/>
      <c r="O196" s="367"/>
      <c r="P196" s="367"/>
      <c r="Q196" s="367"/>
      <c r="R196" s="367"/>
      <c r="S196" s="367"/>
      <c r="T196" s="368"/>
      <c r="AT196" s="363" t="s">
        <v>153</v>
      </c>
      <c r="AU196" s="363" t="s">
        <v>88</v>
      </c>
      <c r="AV196" s="361" t="s">
        <v>88</v>
      </c>
      <c r="AW196" s="361" t="s">
        <v>34</v>
      </c>
      <c r="AX196" s="361" t="s">
        <v>86</v>
      </c>
      <c r="AY196" s="363" t="s">
        <v>142</v>
      </c>
    </row>
    <row r="197" spans="1:65" s="325" customFormat="1" ht="22.9" customHeight="1" x14ac:dyDescent="0.2">
      <c r="B197" s="326"/>
      <c r="D197" s="327" t="s">
        <v>78</v>
      </c>
      <c r="E197" s="336" t="s">
        <v>205</v>
      </c>
      <c r="F197" s="336" t="s">
        <v>328</v>
      </c>
      <c r="I197" s="259"/>
      <c r="J197" s="337">
        <f>BK197</f>
        <v>0</v>
      </c>
      <c r="L197" s="326"/>
      <c r="M197" s="330"/>
      <c r="N197" s="331"/>
      <c r="O197" s="331"/>
      <c r="P197" s="332">
        <f>SUM(P198:P226)</f>
        <v>111.414</v>
      </c>
      <c r="Q197" s="331"/>
      <c r="R197" s="332">
        <f>SUM(R198:R226)</f>
        <v>1.7059200000000001</v>
      </c>
      <c r="S197" s="331"/>
      <c r="T197" s="333">
        <f>SUM(T198:T226)</f>
        <v>0</v>
      </c>
      <c r="AR197" s="327" t="s">
        <v>86</v>
      </c>
      <c r="AT197" s="334" t="s">
        <v>78</v>
      </c>
      <c r="AU197" s="334" t="s">
        <v>86</v>
      </c>
      <c r="AY197" s="327" t="s">
        <v>142</v>
      </c>
      <c r="BK197" s="335">
        <f>SUM(BK198:BK226)</f>
        <v>0</v>
      </c>
    </row>
    <row r="198" spans="1:65" s="270" customFormat="1" ht="33" customHeight="1" x14ac:dyDescent="0.2">
      <c r="A198" s="143"/>
      <c r="B198" s="144"/>
      <c r="C198" s="338" t="s">
        <v>7</v>
      </c>
      <c r="D198" s="338" t="s">
        <v>144</v>
      </c>
      <c r="E198" s="339" t="s">
        <v>495</v>
      </c>
      <c r="F198" s="340" t="s">
        <v>496</v>
      </c>
      <c r="G198" s="341" t="s">
        <v>268</v>
      </c>
      <c r="H198" s="342">
        <v>18</v>
      </c>
      <c r="I198" s="85"/>
      <c r="J198" s="343">
        <f>ROUND(I198*H198,2)</f>
        <v>0</v>
      </c>
      <c r="K198" s="340" t="s">
        <v>148</v>
      </c>
      <c r="L198" s="144"/>
      <c r="M198" s="344" t="s">
        <v>1</v>
      </c>
      <c r="N198" s="345" t="s">
        <v>44</v>
      </c>
      <c r="O198" s="346">
        <v>0.17100000000000001</v>
      </c>
      <c r="P198" s="346">
        <f>O198*H198</f>
        <v>3.0780000000000003</v>
      </c>
      <c r="Q198" s="346">
        <v>0</v>
      </c>
      <c r="R198" s="346">
        <f>Q198*H198</f>
        <v>0</v>
      </c>
      <c r="S198" s="346">
        <v>0</v>
      </c>
      <c r="T198" s="347">
        <f>S198*H198</f>
        <v>0</v>
      </c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R198" s="348" t="s">
        <v>149</v>
      </c>
      <c r="AT198" s="348" t="s">
        <v>144</v>
      </c>
      <c r="AU198" s="348" t="s">
        <v>88</v>
      </c>
      <c r="AY198" s="132" t="s">
        <v>142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32" t="s">
        <v>86</v>
      </c>
      <c r="BK198" s="231">
        <f>ROUND(I198*H198,2)</f>
        <v>0</v>
      </c>
      <c r="BL198" s="132" t="s">
        <v>149</v>
      </c>
      <c r="BM198" s="348" t="s">
        <v>497</v>
      </c>
    </row>
    <row r="199" spans="1:65" s="361" customFormat="1" ht="11.25" x14ac:dyDescent="0.2">
      <c r="B199" s="362"/>
      <c r="D199" s="349" t="s">
        <v>153</v>
      </c>
      <c r="E199" s="363" t="s">
        <v>1</v>
      </c>
      <c r="F199" s="364" t="s">
        <v>498</v>
      </c>
      <c r="H199" s="365">
        <v>18</v>
      </c>
      <c r="I199" s="262"/>
      <c r="L199" s="362"/>
      <c r="M199" s="366"/>
      <c r="N199" s="367"/>
      <c r="O199" s="367"/>
      <c r="P199" s="367"/>
      <c r="Q199" s="367"/>
      <c r="R199" s="367"/>
      <c r="S199" s="367"/>
      <c r="T199" s="368"/>
      <c r="AT199" s="363" t="s">
        <v>153</v>
      </c>
      <c r="AU199" s="363" t="s">
        <v>88</v>
      </c>
      <c r="AV199" s="361" t="s">
        <v>88</v>
      </c>
      <c r="AW199" s="361" t="s">
        <v>34</v>
      </c>
      <c r="AX199" s="361" t="s">
        <v>86</v>
      </c>
      <c r="AY199" s="363" t="s">
        <v>142</v>
      </c>
    </row>
    <row r="200" spans="1:65" s="270" customFormat="1" ht="16.5" customHeight="1" x14ac:dyDescent="0.2">
      <c r="A200" s="143"/>
      <c r="B200" s="144"/>
      <c r="C200" s="385" t="s">
        <v>298</v>
      </c>
      <c r="D200" s="385" t="s">
        <v>242</v>
      </c>
      <c r="E200" s="386" t="s">
        <v>499</v>
      </c>
      <c r="F200" s="387" t="s">
        <v>500</v>
      </c>
      <c r="G200" s="388" t="s">
        <v>268</v>
      </c>
      <c r="H200" s="389">
        <v>18</v>
      </c>
      <c r="I200" s="86"/>
      <c r="J200" s="390">
        <f>ROUND(I200*H200,2)</f>
        <v>0</v>
      </c>
      <c r="K200" s="387" t="s">
        <v>1</v>
      </c>
      <c r="L200" s="391"/>
      <c r="M200" s="392" t="s">
        <v>1</v>
      </c>
      <c r="N200" s="393" t="s">
        <v>44</v>
      </c>
      <c r="O200" s="346">
        <v>0</v>
      </c>
      <c r="P200" s="346">
        <f>O200*H200</f>
        <v>0</v>
      </c>
      <c r="Q200" s="346">
        <v>2.7999999999999998E-4</v>
      </c>
      <c r="R200" s="346">
        <f>Q200*H200</f>
        <v>5.0399999999999993E-3</v>
      </c>
      <c r="S200" s="346">
        <v>0</v>
      </c>
      <c r="T200" s="347">
        <f>S200*H200</f>
        <v>0</v>
      </c>
      <c r="U200" s="143"/>
      <c r="V200" s="143"/>
      <c r="W200" s="143"/>
      <c r="X200" s="143"/>
      <c r="Y200" s="143"/>
      <c r="Z200" s="143"/>
      <c r="AA200" s="143"/>
      <c r="AB200" s="143"/>
      <c r="AC200" s="143"/>
      <c r="AD200" s="143"/>
      <c r="AE200" s="143"/>
      <c r="AR200" s="348" t="s">
        <v>205</v>
      </c>
      <c r="AT200" s="348" t="s">
        <v>242</v>
      </c>
      <c r="AU200" s="348" t="s">
        <v>88</v>
      </c>
      <c r="AY200" s="132" t="s">
        <v>142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32" t="s">
        <v>86</v>
      </c>
      <c r="BK200" s="231">
        <f>ROUND(I200*H200,2)</f>
        <v>0</v>
      </c>
      <c r="BL200" s="132" t="s">
        <v>149</v>
      </c>
      <c r="BM200" s="348" t="s">
        <v>501</v>
      </c>
    </row>
    <row r="201" spans="1:65" s="354" customFormat="1" ht="11.25" x14ac:dyDescent="0.2">
      <c r="B201" s="355"/>
      <c r="D201" s="349" t="s">
        <v>153</v>
      </c>
      <c r="E201" s="356" t="s">
        <v>1</v>
      </c>
      <c r="F201" s="357" t="s">
        <v>502</v>
      </c>
      <c r="H201" s="356" t="s">
        <v>1</v>
      </c>
      <c r="I201" s="261"/>
      <c r="L201" s="355"/>
      <c r="M201" s="358"/>
      <c r="N201" s="359"/>
      <c r="O201" s="359"/>
      <c r="P201" s="359"/>
      <c r="Q201" s="359"/>
      <c r="R201" s="359"/>
      <c r="S201" s="359"/>
      <c r="T201" s="360"/>
      <c r="AT201" s="356" t="s">
        <v>153</v>
      </c>
      <c r="AU201" s="356" t="s">
        <v>88</v>
      </c>
      <c r="AV201" s="354" t="s">
        <v>86</v>
      </c>
      <c r="AW201" s="354" t="s">
        <v>34</v>
      </c>
      <c r="AX201" s="354" t="s">
        <v>79</v>
      </c>
      <c r="AY201" s="356" t="s">
        <v>142</v>
      </c>
    </row>
    <row r="202" spans="1:65" s="361" customFormat="1" ht="11.25" x14ac:dyDescent="0.2">
      <c r="B202" s="362"/>
      <c r="D202" s="349" t="s">
        <v>153</v>
      </c>
      <c r="E202" s="363" t="s">
        <v>1</v>
      </c>
      <c r="F202" s="364" t="s">
        <v>503</v>
      </c>
      <c r="H202" s="365">
        <v>18</v>
      </c>
      <c r="I202" s="262"/>
      <c r="L202" s="362"/>
      <c r="M202" s="366"/>
      <c r="N202" s="367"/>
      <c r="O202" s="367"/>
      <c r="P202" s="367"/>
      <c r="Q202" s="367"/>
      <c r="R202" s="367"/>
      <c r="S202" s="367"/>
      <c r="T202" s="368"/>
      <c r="AT202" s="363" t="s">
        <v>153</v>
      </c>
      <c r="AU202" s="363" t="s">
        <v>88</v>
      </c>
      <c r="AV202" s="361" t="s">
        <v>88</v>
      </c>
      <c r="AW202" s="361" t="s">
        <v>34</v>
      </c>
      <c r="AX202" s="361" t="s">
        <v>86</v>
      </c>
      <c r="AY202" s="363" t="s">
        <v>142</v>
      </c>
    </row>
    <row r="203" spans="1:65" s="270" customFormat="1" ht="33" customHeight="1" x14ac:dyDescent="0.2">
      <c r="A203" s="143"/>
      <c r="B203" s="144"/>
      <c r="C203" s="338" t="s">
        <v>303</v>
      </c>
      <c r="D203" s="338" t="s">
        <v>144</v>
      </c>
      <c r="E203" s="339" t="s">
        <v>504</v>
      </c>
      <c r="F203" s="340" t="s">
        <v>505</v>
      </c>
      <c r="G203" s="341" t="s">
        <v>268</v>
      </c>
      <c r="H203" s="342">
        <v>12</v>
      </c>
      <c r="I203" s="85"/>
      <c r="J203" s="343">
        <f>ROUND(I203*H203,2)</f>
        <v>0</v>
      </c>
      <c r="K203" s="340" t="s">
        <v>148</v>
      </c>
      <c r="L203" s="144"/>
      <c r="M203" s="344" t="s">
        <v>1</v>
      </c>
      <c r="N203" s="345" t="s">
        <v>44</v>
      </c>
      <c r="O203" s="346">
        <v>0.248</v>
      </c>
      <c r="P203" s="346">
        <f>O203*H203</f>
        <v>2.976</v>
      </c>
      <c r="Q203" s="346">
        <v>0</v>
      </c>
      <c r="R203" s="346">
        <f>Q203*H203</f>
        <v>0</v>
      </c>
      <c r="S203" s="346">
        <v>0</v>
      </c>
      <c r="T203" s="347">
        <f>S203*H203</f>
        <v>0</v>
      </c>
      <c r="U203" s="143"/>
      <c r="V203" s="143"/>
      <c r="W203" s="143"/>
      <c r="X203" s="143"/>
      <c r="Y203" s="143"/>
      <c r="Z203" s="143"/>
      <c r="AA203" s="143"/>
      <c r="AB203" s="143"/>
      <c r="AC203" s="143"/>
      <c r="AD203" s="143"/>
      <c r="AE203" s="143"/>
      <c r="AR203" s="348" t="s">
        <v>149</v>
      </c>
      <c r="AT203" s="348" t="s">
        <v>144</v>
      </c>
      <c r="AU203" s="348" t="s">
        <v>88</v>
      </c>
      <c r="AY203" s="132" t="s">
        <v>142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32" t="s">
        <v>86</v>
      </c>
      <c r="BK203" s="231">
        <f>ROUND(I203*H203,2)</f>
        <v>0</v>
      </c>
      <c r="BL203" s="132" t="s">
        <v>149</v>
      </c>
      <c r="BM203" s="348" t="s">
        <v>506</v>
      </c>
    </row>
    <row r="204" spans="1:65" s="354" customFormat="1" ht="11.25" x14ac:dyDescent="0.2">
      <c r="B204" s="355"/>
      <c r="D204" s="349" t="s">
        <v>153</v>
      </c>
      <c r="E204" s="356" t="s">
        <v>1</v>
      </c>
      <c r="F204" s="357" t="s">
        <v>507</v>
      </c>
      <c r="H204" s="356" t="s">
        <v>1</v>
      </c>
      <c r="I204" s="261"/>
      <c r="L204" s="355"/>
      <c r="M204" s="358"/>
      <c r="N204" s="359"/>
      <c r="O204" s="359"/>
      <c r="P204" s="359"/>
      <c r="Q204" s="359"/>
      <c r="R204" s="359"/>
      <c r="S204" s="359"/>
      <c r="T204" s="360"/>
      <c r="AT204" s="356" t="s">
        <v>153</v>
      </c>
      <c r="AU204" s="356" t="s">
        <v>88</v>
      </c>
      <c r="AV204" s="354" t="s">
        <v>86</v>
      </c>
      <c r="AW204" s="354" t="s">
        <v>34</v>
      </c>
      <c r="AX204" s="354" t="s">
        <v>79</v>
      </c>
      <c r="AY204" s="356" t="s">
        <v>142</v>
      </c>
    </row>
    <row r="205" spans="1:65" s="361" customFormat="1" ht="11.25" x14ac:dyDescent="0.2">
      <c r="B205" s="362"/>
      <c r="D205" s="349" t="s">
        <v>153</v>
      </c>
      <c r="E205" s="363" t="s">
        <v>1</v>
      </c>
      <c r="F205" s="364" t="s">
        <v>508</v>
      </c>
      <c r="H205" s="365">
        <v>12</v>
      </c>
      <c r="I205" s="262"/>
      <c r="L205" s="362"/>
      <c r="M205" s="366"/>
      <c r="N205" s="367"/>
      <c r="O205" s="367"/>
      <c r="P205" s="367"/>
      <c r="Q205" s="367"/>
      <c r="R205" s="367"/>
      <c r="S205" s="367"/>
      <c r="T205" s="368"/>
      <c r="AT205" s="363" t="s">
        <v>153</v>
      </c>
      <c r="AU205" s="363" t="s">
        <v>88</v>
      </c>
      <c r="AV205" s="361" t="s">
        <v>88</v>
      </c>
      <c r="AW205" s="361" t="s">
        <v>34</v>
      </c>
      <c r="AX205" s="361" t="s">
        <v>86</v>
      </c>
      <c r="AY205" s="363" t="s">
        <v>142</v>
      </c>
    </row>
    <row r="206" spans="1:65" s="270" customFormat="1" ht="21.75" customHeight="1" x14ac:dyDescent="0.2">
      <c r="A206" s="143"/>
      <c r="B206" s="144"/>
      <c r="C206" s="385" t="s">
        <v>309</v>
      </c>
      <c r="D206" s="385" t="s">
        <v>242</v>
      </c>
      <c r="E206" s="386" t="s">
        <v>509</v>
      </c>
      <c r="F206" s="387" t="s">
        <v>510</v>
      </c>
      <c r="G206" s="388" t="s">
        <v>268</v>
      </c>
      <c r="H206" s="389">
        <v>12</v>
      </c>
      <c r="I206" s="86"/>
      <c r="J206" s="390">
        <f>ROUND(I206*H206,2)</f>
        <v>0</v>
      </c>
      <c r="K206" s="387" t="s">
        <v>148</v>
      </c>
      <c r="L206" s="391"/>
      <c r="M206" s="392" t="s">
        <v>1</v>
      </c>
      <c r="N206" s="393" t="s">
        <v>44</v>
      </c>
      <c r="O206" s="346">
        <v>0</v>
      </c>
      <c r="P206" s="346">
        <f>O206*H206</f>
        <v>0</v>
      </c>
      <c r="Q206" s="346">
        <v>1.5E-3</v>
      </c>
      <c r="R206" s="346">
        <f>Q206*H206</f>
        <v>1.8000000000000002E-2</v>
      </c>
      <c r="S206" s="346">
        <v>0</v>
      </c>
      <c r="T206" s="347">
        <f>S206*H206</f>
        <v>0</v>
      </c>
      <c r="U206" s="143"/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3"/>
      <c r="AR206" s="348" t="s">
        <v>205</v>
      </c>
      <c r="AT206" s="348" t="s">
        <v>242</v>
      </c>
      <c r="AU206" s="348" t="s">
        <v>88</v>
      </c>
      <c r="AY206" s="132" t="s">
        <v>142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32" t="s">
        <v>86</v>
      </c>
      <c r="BK206" s="231">
        <f>ROUND(I206*H206,2)</f>
        <v>0</v>
      </c>
      <c r="BL206" s="132" t="s">
        <v>149</v>
      </c>
      <c r="BM206" s="348" t="s">
        <v>511</v>
      </c>
    </row>
    <row r="207" spans="1:65" s="270" customFormat="1" ht="21.75" customHeight="1" x14ac:dyDescent="0.2">
      <c r="A207" s="143"/>
      <c r="B207" s="144"/>
      <c r="C207" s="338" t="s">
        <v>317</v>
      </c>
      <c r="D207" s="338" t="s">
        <v>144</v>
      </c>
      <c r="E207" s="339" t="s">
        <v>512</v>
      </c>
      <c r="F207" s="340" t="s">
        <v>513</v>
      </c>
      <c r="G207" s="341" t="s">
        <v>293</v>
      </c>
      <c r="H207" s="342">
        <v>12</v>
      </c>
      <c r="I207" s="85"/>
      <c r="J207" s="343">
        <f>ROUND(I207*H207,2)</f>
        <v>0</v>
      </c>
      <c r="K207" s="340" t="s">
        <v>148</v>
      </c>
      <c r="L207" s="144"/>
      <c r="M207" s="344" t="s">
        <v>1</v>
      </c>
      <c r="N207" s="345" t="s">
        <v>44</v>
      </c>
      <c r="O207" s="346">
        <v>0.432</v>
      </c>
      <c r="P207" s="346">
        <f>O207*H207</f>
        <v>5.1840000000000002</v>
      </c>
      <c r="Q207" s="346">
        <v>2.0000000000000002E-5</v>
      </c>
      <c r="R207" s="346">
        <f>Q207*H207</f>
        <v>2.4000000000000003E-4</v>
      </c>
      <c r="S207" s="346">
        <v>0</v>
      </c>
      <c r="T207" s="347">
        <f>S207*H207</f>
        <v>0</v>
      </c>
      <c r="U207" s="143"/>
      <c r="V207" s="143"/>
      <c r="W207" s="143"/>
      <c r="X207" s="143"/>
      <c r="Y207" s="143"/>
      <c r="Z207" s="143"/>
      <c r="AA207" s="143"/>
      <c r="AB207" s="143"/>
      <c r="AC207" s="143"/>
      <c r="AD207" s="143"/>
      <c r="AE207" s="143"/>
      <c r="AR207" s="348" t="s">
        <v>149</v>
      </c>
      <c r="AT207" s="348" t="s">
        <v>144</v>
      </c>
      <c r="AU207" s="348" t="s">
        <v>88</v>
      </c>
      <c r="AY207" s="132" t="s">
        <v>142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32" t="s">
        <v>86</v>
      </c>
      <c r="BK207" s="231">
        <f>ROUND(I207*H207,2)</f>
        <v>0</v>
      </c>
      <c r="BL207" s="132" t="s">
        <v>149</v>
      </c>
      <c r="BM207" s="348" t="s">
        <v>514</v>
      </c>
    </row>
    <row r="208" spans="1:65" s="354" customFormat="1" ht="11.25" x14ac:dyDescent="0.2">
      <c r="B208" s="355"/>
      <c r="D208" s="349" t="s">
        <v>153</v>
      </c>
      <c r="E208" s="356" t="s">
        <v>1</v>
      </c>
      <c r="F208" s="357" t="s">
        <v>507</v>
      </c>
      <c r="H208" s="356" t="s">
        <v>1</v>
      </c>
      <c r="I208" s="261"/>
      <c r="L208" s="355"/>
      <c r="M208" s="358"/>
      <c r="N208" s="359"/>
      <c r="O208" s="359"/>
      <c r="P208" s="359"/>
      <c r="Q208" s="359"/>
      <c r="R208" s="359"/>
      <c r="S208" s="359"/>
      <c r="T208" s="360"/>
      <c r="AT208" s="356" t="s">
        <v>153</v>
      </c>
      <c r="AU208" s="356" t="s">
        <v>88</v>
      </c>
      <c r="AV208" s="354" t="s">
        <v>86</v>
      </c>
      <c r="AW208" s="354" t="s">
        <v>34</v>
      </c>
      <c r="AX208" s="354" t="s">
        <v>79</v>
      </c>
      <c r="AY208" s="356" t="s">
        <v>142</v>
      </c>
    </row>
    <row r="209" spans="1:65" s="361" customFormat="1" ht="11.25" x14ac:dyDescent="0.2">
      <c r="B209" s="362"/>
      <c r="D209" s="349" t="s">
        <v>153</v>
      </c>
      <c r="E209" s="363" t="s">
        <v>1</v>
      </c>
      <c r="F209" s="364" t="s">
        <v>232</v>
      </c>
      <c r="H209" s="365">
        <v>12</v>
      </c>
      <c r="I209" s="262"/>
      <c r="L209" s="362"/>
      <c r="M209" s="366"/>
      <c r="N209" s="367"/>
      <c r="O209" s="367"/>
      <c r="P209" s="367"/>
      <c r="Q209" s="367"/>
      <c r="R209" s="367"/>
      <c r="S209" s="367"/>
      <c r="T209" s="368"/>
      <c r="AT209" s="363" t="s">
        <v>153</v>
      </c>
      <c r="AU209" s="363" t="s">
        <v>88</v>
      </c>
      <c r="AV209" s="361" t="s">
        <v>88</v>
      </c>
      <c r="AW209" s="361" t="s">
        <v>34</v>
      </c>
      <c r="AX209" s="361" t="s">
        <v>86</v>
      </c>
      <c r="AY209" s="363" t="s">
        <v>142</v>
      </c>
    </row>
    <row r="210" spans="1:65" s="270" customFormat="1" ht="16.5" customHeight="1" x14ac:dyDescent="0.2">
      <c r="A210" s="143"/>
      <c r="B210" s="144"/>
      <c r="C210" s="385" t="s">
        <v>323</v>
      </c>
      <c r="D210" s="385" t="s">
        <v>242</v>
      </c>
      <c r="E210" s="386" t="s">
        <v>515</v>
      </c>
      <c r="F210" s="387" t="s">
        <v>516</v>
      </c>
      <c r="G210" s="388" t="s">
        <v>293</v>
      </c>
      <c r="H210" s="389">
        <v>12</v>
      </c>
      <c r="I210" s="86"/>
      <c r="J210" s="390">
        <f>ROUND(I210*H210,2)</f>
        <v>0</v>
      </c>
      <c r="K210" s="387" t="s">
        <v>1</v>
      </c>
      <c r="L210" s="391"/>
      <c r="M210" s="392" t="s">
        <v>1</v>
      </c>
      <c r="N210" s="393" t="s">
        <v>44</v>
      </c>
      <c r="O210" s="346">
        <v>0</v>
      </c>
      <c r="P210" s="346">
        <f>O210*H210</f>
        <v>0</v>
      </c>
      <c r="Q210" s="346">
        <v>3.64E-3</v>
      </c>
      <c r="R210" s="346">
        <f>Q210*H210</f>
        <v>4.3679999999999997E-2</v>
      </c>
      <c r="S210" s="346">
        <v>0</v>
      </c>
      <c r="T210" s="347">
        <f>S210*H210</f>
        <v>0</v>
      </c>
      <c r="U210" s="14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3"/>
      <c r="AR210" s="348" t="s">
        <v>205</v>
      </c>
      <c r="AT210" s="348" t="s">
        <v>242</v>
      </c>
      <c r="AU210" s="348" t="s">
        <v>88</v>
      </c>
      <c r="AY210" s="132" t="s">
        <v>142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32" t="s">
        <v>86</v>
      </c>
      <c r="BK210" s="231">
        <f>ROUND(I210*H210,2)</f>
        <v>0</v>
      </c>
      <c r="BL210" s="132" t="s">
        <v>149</v>
      </c>
      <c r="BM210" s="348" t="s">
        <v>517</v>
      </c>
    </row>
    <row r="211" spans="1:65" s="270" customFormat="1" ht="16.5" customHeight="1" x14ac:dyDescent="0.2">
      <c r="A211" s="143"/>
      <c r="B211" s="144"/>
      <c r="C211" s="385" t="s">
        <v>329</v>
      </c>
      <c r="D211" s="385" t="s">
        <v>242</v>
      </c>
      <c r="E211" s="386" t="s">
        <v>518</v>
      </c>
      <c r="F211" s="387" t="s">
        <v>519</v>
      </c>
      <c r="G211" s="388" t="s">
        <v>520</v>
      </c>
      <c r="H211" s="389">
        <v>12</v>
      </c>
      <c r="I211" s="86"/>
      <c r="J211" s="390">
        <f>ROUND(I211*H211,2)</f>
        <v>0</v>
      </c>
      <c r="K211" s="387" t="s">
        <v>1</v>
      </c>
      <c r="L211" s="391"/>
      <c r="M211" s="392" t="s">
        <v>1</v>
      </c>
      <c r="N211" s="393" t="s">
        <v>44</v>
      </c>
      <c r="O211" s="346">
        <v>0</v>
      </c>
      <c r="P211" s="346">
        <f>O211*H211</f>
        <v>0</v>
      </c>
      <c r="Q211" s="346">
        <v>3.3E-3</v>
      </c>
      <c r="R211" s="346">
        <f>Q211*H211</f>
        <v>3.9599999999999996E-2</v>
      </c>
      <c r="S211" s="346">
        <v>0</v>
      </c>
      <c r="T211" s="347">
        <f>S211*H211</f>
        <v>0</v>
      </c>
      <c r="U211" s="14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3"/>
      <c r="AR211" s="348" t="s">
        <v>205</v>
      </c>
      <c r="AT211" s="348" t="s">
        <v>242</v>
      </c>
      <c r="AU211" s="348" t="s">
        <v>88</v>
      </c>
      <c r="AY211" s="132" t="s">
        <v>142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32" t="s">
        <v>86</v>
      </c>
      <c r="BK211" s="231">
        <f>ROUND(I211*H211,2)</f>
        <v>0</v>
      </c>
      <c r="BL211" s="132" t="s">
        <v>149</v>
      </c>
      <c r="BM211" s="348" t="s">
        <v>521</v>
      </c>
    </row>
    <row r="212" spans="1:65" s="270" customFormat="1" ht="21.75" customHeight="1" x14ac:dyDescent="0.2">
      <c r="A212" s="143"/>
      <c r="B212" s="144"/>
      <c r="C212" s="338" t="s">
        <v>334</v>
      </c>
      <c r="D212" s="338" t="s">
        <v>144</v>
      </c>
      <c r="E212" s="339" t="s">
        <v>522</v>
      </c>
      <c r="F212" s="340" t="s">
        <v>523</v>
      </c>
      <c r="G212" s="341" t="s">
        <v>293</v>
      </c>
      <c r="H212" s="342">
        <v>12</v>
      </c>
      <c r="I212" s="85"/>
      <c r="J212" s="343">
        <f>ROUND(I212*H212,2)</f>
        <v>0</v>
      </c>
      <c r="K212" s="340" t="s">
        <v>1</v>
      </c>
      <c r="L212" s="144"/>
      <c r="M212" s="344" t="s">
        <v>1</v>
      </c>
      <c r="N212" s="345" t="s">
        <v>44</v>
      </c>
      <c r="O212" s="346">
        <v>0.432</v>
      </c>
      <c r="P212" s="346">
        <f>O212*H212</f>
        <v>5.1840000000000002</v>
      </c>
      <c r="Q212" s="346">
        <v>2.0000000000000002E-5</v>
      </c>
      <c r="R212" s="346">
        <f>Q212*H212</f>
        <v>2.4000000000000003E-4</v>
      </c>
      <c r="S212" s="346">
        <v>0</v>
      </c>
      <c r="T212" s="347">
        <f>S212*H212</f>
        <v>0</v>
      </c>
      <c r="U212" s="14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3"/>
      <c r="AR212" s="348" t="s">
        <v>149</v>
      </c>
      <c r="AT212" s="348" t="s">
        <v>144</v>
      </c>
      <c r="AU212" s="348" t="s">
        <v>88</v>
      </c>
      <c r="AY212" s="132" t="s">
        <v>142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32" t="s">
        <v>86</v>
      </c>
      <c r="BK212" s="231">
        <f>ROUND(I212*H212,2)</f>
        <v>0</v>
      </c>
      <c r="BL212" s="132" t="s">
        <v>149</v>
      </c>
      <c r="BM212" s="348" t="s">
        <v>524</v>
      </c>
    </row>
    <row r="213" spans="1:65" s="270" customFormat="1" ht="16.5" customHeight="1" x14ac:dyDescent="0.2">
      <c r="A213" s="143"/>
      <c r="B213" s="144"/>
      <c r="C213" s="385" t="s">
        <v>339</v>
      </c>
      <c r="D213" s="385" t="s">
        <v>242</v>
      </c>
      <c r="E213" s="386" t="s">
        <v>525</v>
      </c>
      <c r="F213" s="387" t="s">
        <v>526</v>
      </c>
      <c r="G213" s="388" t="s">
        <v>342</v>
      </c>
      <c r="H213" s="389">
        <v>12</v>
      </c>
      <c r="I213" s="86"/>
      <c r="J213" s="390">
        <f>ROUND(I213*H213,2)</f>
        <v>0</v>
      </c>
      <c r="K213" s="387" t="s">
        <v>1</v>
      </c>
      <c r="L213" s="391"/>
      <c r="M213" s="392" t="s">
        <v>1</v>
      </c>
      <c r="N213" s="393" t="s">
        <v>44</v>
      </c>
      <c r="O213" s="346">
        <v>0</v>
      </c>
      <c r="P213" s="346">
        <f>O213*H213</f>
        <v>0</v>
      </c>
      <c r="Q213" s="346">
        <v>4.2999999999999999E-4</v>
      </c>
      <c r="R213" s="346">
        <f>Q213*H213</f>
        <v>5.1599999999999997E-3</v>
      </c>
      <c r="S213" s="346">
        <v>0</v>
      </c>
      <c r="T213" s="347">
        <f>S213*H213</f>
        <v>0</v>
      </c>
      <c r="U213" s="143"/>
      <c r="V213" s="143"/>
      <c r="W213" s="143"/>
      <c r="X213" s="143"/>
      <c r="Y213" s="143"/>
      <c r="Z213" s="143"/>
      <c r="AA213" s="143"/>
      <c r="AB213" s="143"/>
      <c r="AC213" s="143"/>
      <c r="AD213" s="143"/>
      <c r="AE213" s="143"/>
      <c r="AR213" s="348" t="s">
        <v>205</v>
      </c>
      <c r="AT213" s="348" t="s">
        <v>242</v>
      </c>
      <c r="AU213" s="348" t="s">
        <v>88</v>
      </c>
      <c r="AY213" s="132" t="s">
        <v>142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32" t="s">
        <v>86</v>
      </c>
      <c r="BK213" s="231">
        <f>ROUND(I213*H213,2)</f>
        <v>0</v>
      </c>
      <c r="BL213" s="132" t="s">
        <v>149</v>
      </c>
      <c r="BM213" s="348" t="s">
        <v>527</v>
      </c>
    </row>
    <row r="214" spans="1:65" s="270" customFormat="1" ht="33" customHeight="1" x14ac:dyDescent="0.2">
      <c r="A214" s="143"/>
      <c r="B214" s="144"/>
      <c r="C214" s="338" t="s">
        <v>344</v>
      </c>
      <c r="D214" s="338" t="s">
        <v>144</v>
      </c>
      <c r="E214" s="339" t="s">
        <v>528</v>
      </c>
      <c r="F214" s="340" t="s">
        <v>529</v>
      </c>
      <c r="G214" s="341" t="s">
        <v>293</v>
      </c>
      <c r="H214" s="342">
        <v>12</v>
      </c>
      <c r="I214" s="85"/>
      <c r="J214" s="343">
        <f>ROUND(I214*H214,2)</f>
        <v>0</v>
      </c>
      <c r="K214" s="340" t="s">
        <v>148</v>
      </c>
      <c r="L214" s="144"/>
      <c r="M214" s="344" t="s">
        <v>1</v>
      </c>
      <c r="N214" s="345" t="s">
        <v>44</v>
      </c>
      <c r="O214" s="346">
        <v>3.51</v>
      </c>
      <c r="P214" s="346">
        <f>O214*H214</f>
        <v>42.12</v>
      </c>
      <c r="Q214" s="346">
        <v>0</v>
      </c>
      <c r="R214" s="346">
        <f>Q214*H214</f>
        <v>0</v>
      </c>
      <c r="S214" s="346">
        <v>0</v>
      </c>
      <c r="T214" s="347">
        <f>S214*H214</f>
        <v>0</v>
      </c>
      <c r="U214" s="143"/>
      <c r="V214" s="143"/>
      <c r="W214" s="143"/>
      <c r="X214" s="143"/>
      <c r="Y214" s="143"/>
      <c r="Z214" s="143"/>
      <c r="AA214" s="143"/>
      <c r="AB214" s="143"/>
      <c r="AC214" s="143"/>
      <c r="AD214" s="143"/>
      <c r="AE214" s="143"/>
      <c r="AR214" s="348" t="s">
        <v>149</v>
      </c>
      <c r="AT214" s="348" t="s">
        <v>144</v>
      </c>
      <c r="AU214" s="348" t="s">
        <v>88</v>
      </c>
      <c r="AY214" s="132" t="s">
        <v>142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32" t="s">
        <v>86</v>
      </c>
      <c r="BK214" s="231">
        <f>ROUND(I214*H214,2)</f>
        <v>0</v>
      </c>
      <c r="BL214" s="132" t="s">
        <v>149</v>
      </c>
      <c r="BM214" s="348" t="s">
        <v>530</v>
      </c>
    </row>
    <row r="215" spans="1:65" s="354" customFormat="1" ht="11.25" x14ac:dyDescent="0.2">
      <c r="B215" s="355"/>
      <c r="D215" s="349" t="s">
        <v>153</v>
      </c>
      <c r="E215" s="356" t="s">
        <v>1</v>
      </c>
      <c r="F215" s="357" t="s">
        <v>507</v>
      </c>
      <c r="H215" s="356" t="s">
        <v>1</v>
      </c>
      <c r="I215" s="261"/>
      <c r="L215" s="355"/>
      <c r="M215" s="358"/>
      <c r="N215" s="359"/>
      <c r="O215" s="359"/>
      <c r="P215" s="359"/>
      <c r="Q215" s="359"/>
      <c r="R215" s="359"/>
      <c r="S215" s="359"/>
      <c r="T215" s="360"/>
      <c r="AT215" s="356" t="s">
        <v>153</v>
      </c>
      <c r="AU215" s="356" t="s">
        <v>88</v>
      </c>
      <c r="AV215" s="354" t="s">
        <v>86</v>
      </c>
      <c r="AW215" s="354" t="s">
        <v>34</v>
      </c>
      <c r="AX215" s="354" t="s">
        <v>79</v>
      </c>
      <c r="AY215" s="356" t="s">
        <v>142</v>
      </c>
    </row>
    <row r="216" spans="1:65" s="361" customFormat="1" ht="11.25" x14ac:dyDescent="0.2">
      <c r="B216" s="362"/>
      <c r="D216" s="349" t="s">
        <v>153</v>
      </c>
      <c r="E216" s="363" t="s">
        <v>1</v>
      </c>
      <c r="F216" s="364" t="s">
        <v>232</v>
      </c>
      <c r="H216" s="365">
        <v>12</v>
      </c>
      <c r="I216" s="262"/>
      <c r="L216" s="362"/>
      <c r="M216" s="366"/>
      <c r="N216" s="367"/>
      <c r="O216" s="367"/>
      <c r="P216" s="367"/>
      <c r="Q216" s="367"/>
      <c r="R216" s="367"/>
      <c r="S216" s="367"/>
      <c r="T216" s="368"/>
      <c r="AT216" s="363" t="s">
        <v>153</v>
      </c>
      <c r="AU216" s="363" t="s">
        <v>88</v>
      </c>
      <c r="AV216" s="361" t="s">
        <v>88</v>
      </c>
      <c r="AW216" s="361" t="s">
        <v>34</v>
      </c>
      <c r="AX216" s="361" t="s">
        <v>86</v>
      </c>
      <c r="AY216" s="363" t="s">
        <v>142</v>
      </c>
    </row>
    <row r="217" spans="1:65" s="270" customFormat="1" ht="21.75" customHeight="1" x14ac:dyDescent="0.2">
      <c r="A217" s="143"/>
      <c r="B217" s="144"/>
      <c r="C217" s="385" t="s">
        <v>349</v>
      </c>
      <c r="D217" s="385" t="s">
        <v>242</v>
      </c>
      <c r="E217" s="386" t="s">
        <v>531</v>
      </c>
      <c r="F217" s="387" t="s">
        <v>532</v>
      </c>
      <c r="G217" s="388" t="s">
        <v>293</v>
      </c>
      <c r="H217" s="389">
        <v>12</v>
      </c>
      <c r="I217" s="86"/>
      <c r="J217" s="390">
        <f>ROUND(I217*H217,2)</f>
        <v>0</v>
      </c>
      <c r="K217" s="387" t="s">
        <v>148</v>
      </c>
      <c r="L217" s="391"/>
      <c r="M217" s="392" t="s">
        <v>1</v>
      </c>
      <c r="N217" s="393" t="s">
        <v>44</v>
      </c>
      <c r="O217" s="346">
        <v>0</v>
      </c>
      <c r="P217" s="346">
        <f>O217*H217</f>
        <v>0</v>
      </c>
      <c r="Q217" s="346">
        <v>1.9E-3</v>
      </c>
      <c r="R217" s="346">
        <f>Q217*H217</f>
        <v>2.2800000000000001E-2</v>
      </c>
      <c r="S217" s="346">
        <v>0</v>
      </c>
      <c r="T217" s="347">
        <f>S217*H217</f>
        <v>0</v>
      </c>
      <c r="U217" s="143"/>
      <c r="V217" s="143"/>
      <c r="W217" s="143"/>
      <c r="X217" s="143"/>
      <c r="Y217" s="143"/>
      <c r="Z217" s="143"/>
      <c r="AA217" s="143"/>
      <c r="AB217" s="143"/>
      <c r="AC217" s="143"/>
      <c r="AD217" s="143"/>
      <c r="AE217" s="143"/>
      <c r="AR217" s="348" t="s">
        <v>205</v>
      </c>
      <c r="AT217" s="348" t="s">
        <v>242</v>
      </c>
      <c r="AU217" s="348" t="s">
        <v>88</v>
      </c>
      <c r="AY217" s="132" t="s">
        <v>142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32" t="s">
        <v>86</v>
      </c>
      <c r="BK217" s="231">
        <f>ROUND(I217*H217,2)</f>
        <v>0</v>
      </c>
      <c r="BL217" s="132" t="s">
        <v>149</v>
      </c>
      <c r="BM217" s="348" t="s">
        <v>533</v>
      </c>
    </row>
    <row r="218" spans="1:65" s="270" customFormat="1" ht="33" customHeight="1" x14ac:dyDescent="0.2">
      <c r="A218" s="143"/>
      <c r="B218" s="144"/>
      <c r="C218" s="338" t="s">
        <v>354</v>
      </c>
      <c r="D218" s="338" t="s">
        <v>144</v>
      </c>
      <c r="E218" s="339" t="s">
        <v>534</v>
      </c>
      <c r="F218" s="340" t="s">
        <v>535</v>
      </c>
      <c r="G218" s="341" t="s">
        <v>293</v>
      </c>
      <c r="H218" s="342">
        <v>12</v>
      </c>
      <c r="I218" s="85"/>
      <c r="J218" s="343">
        <f>ROUND(I218*H218,2)</f>
        <v>0</v>
      </c>
      <c r="K218" s="340" t="s">
        <v>1</v>
      </c>
      <c r="L218" s="144"/>
      <c r="M218" s="344" t="s">
        <v>1</v>
      </c>
      <c r="N218" s="345" t="s">
        <v>44</v>
      </c>
      <c r="O218" s="346">
        <v>3.51</v>
      </c>
      <c r="P218" s="346">
        <f>O218*H218</f>
        <v>42.12</v>
      </c>
      <c r="Q218" s="346">
        <v>0</v>
      </c>
      <c r="R218" s="346">
        <f>Q218*H218</f>
        <v>0</v>
      </c>
      <c r="S218" s="346">
        <v>0</v>
      </c>
      <c r="T218" s="347">
        <f>S218*H218</f>
        <v>0</v>
      </c>
      <c r="U218" s="143"/>
      <c r="V218" s="143"/>
      <c r="W218" s="143"/>
      <c r="X218" s="143"/>
      <c r="Y218" s="143"/>
      <c r="Z218" s="143"/>
      <c r="AA218" s="143"/>
      <c r="AB218" s="143"/>
      <c r="AC218" s="143"/>
      <c r="AD218" s="143"/>
      <c r="AE218" s="143"/>
      <c r="AR218" s="348" t="s">
        <v>149</v>
      </c>
      <c r="AT218" s="348" t="s">
        <v>144</v>
      </c>
      <c r="AU218" s="348" t="s">
        <v>88</v>
      </c>
      <c r="AY218" s="132" t="s">
        <v>142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32" t="s">
        <v>86</v>
      </c>
      <c r="BK218" s="231">
        <f>ROUND(I218*H218,2)</f>
        <v>0</v>
      </c>
      <c r="BL218" s="132" t="s">
        <v>149</v>
      </c>
      <c r="BM218" s="348" t="s">
        <v>536</v>
      </c>
    </row>
    <row r="219" spans="1:65" s="270" customFormat="1" ht="16.5" customHeight="1" x14ac:dyDescent="0.2">
      <c r="A219" s="143"/>
      <c r="B219" s="144"/>
      <c r="C219" s="338" t="s">
        <v>359</v>
      </c>
      <c r="D219" s="338" t="s">
        <v>144</v>
      </c>
      <c r="E219" s="339" t="s">
        <v>537</v>
      </c>
      <c r="F219" s="340" t="s">
        <v>538</v>
      </c>
      <c r="G219" s="341" t="s">
        <v>293</v>
      </c>
      <c r="H219" s="342">
        <v>12</v>
      </c>
      <c r="I219" s="85"/>
      <c r="J219" s="343">
        <f>ROUND(I219*H219,2)</f>
        <v>0</v>
      </c>
      <c r="K219" s="340" t="s">
        <v>148</v>
      </c>
      <c r="L219" s="144"/>
      <c r="M219" s="344" t="s">
        <v>1</v>
      </c>
      <c r="N219" s="345" t="s">
        <v>44</v>
      </c>
      <c r="O219" s="346">
        <v>0.86299999999999999</v>
      </c>
      <c r="P219" s="346">
        <f>O219*H219</f>
        <v>10.356</v>
      </c>
      <c r="Q219" s="346">
        <v>0.12303</v>
      </c>
      <c r="R219" s="346">
        <f>Q219*H219</f>
        <v>1.4763600000000001</v>
      </c>
      <c r="S219" s="346">
        <v>0</v>
      </c>
      <c r="T219" s="347">
        <f>S219*H219</f>
        <v>0</v>
      </c>
      <c r="U219" s="143"/>
      <c r="V219" s="143"/>
      <c r="W219" s="143"/>
      <c r="X219" s="143"/>
      <c r="Y219" s="143"/>
      <c r="Z219" s="143"/>
      <c r="AA219" s="143"/>
      <c r="AB219" s="143"/>
      <c r="AC219" s="143"/>
      <c r="AD219" s="143"/>
      <c r="AE219" s="143"/>
      <c r="AR219" s="348" t="s">
        <v>149</v>
      </c>
      <c r="AT219" s="348" t="s">
        <v>144</v>
      </c>
      <c r="AU219" s="348" t="s">
        <v>88</v>
      </c>
      <c r="AY219" s="132" t="s">
        <v>142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32" t="s">
        <v>86</v>
      </c>
      <c r="BK219" s="231">
        <f>ROUND(I219*H219,2)</f>
        <v>0</v>
      </c>
      <c r="BL219" s="132" t="s">
        <v>149</v>
      </c>
      <c r="BM219" s="348" t="s">
        <v>539</v>
      </c>
    </row>
    <row r="220" spans="1:65" s="354" customFormat="1" ht="11.25" x14ac:dyDescent="0.2">
      <c r="B220" s="355"/>
      <c r="D220" s="349" t="s">
        <v>153</v>
      </c>
      <c r="E220" s="356" t="s">
        <v>1</v>
      </c>
      <c r="F220" s="357" t="s">
        <v>507</v>
      </c>
      <c r="H220" s="356" t="s">
        <v>1</v>
      </c>
      <c r="I220" s="261"/>
      <c r="L220" s="355"/>
      <c r="M220" s="358"/>
      <c r="N220" s="359"/>
      <c r="O220" s="359"/>
      <c r="P220" s="359"/>
      <c r="Q220" s="359"/>
      <c r="R220" s="359"/>
      <c r="S220" s="359"/>
      <c r="T220" s="360"/>
      <c r="AT220" s="356" t="s">
        <v>153</v>
      </c>
      <c r="AU220" s="356" t="s">
        <v>88</v>
      </c>
      <c r="AV220" s="354" t="s">
        <v>86</v>
      </c>
      <c r="AW220" s="354" t="s">
        <v>34</v>
      </c>
      <c r="AX220" s="354" t="s">
        <v>79</v>
      </c>
      <c r="AY220" s="356" t="s">
        <v>142</v>
      </c>
    </row>
    <row r="221" spans="1:65" s="361" customFormat="1" ht="11.25" x14ac:dyDescent="0.2">
      <c r="B221" s="362"/>
      <c r="D221" s="349" t="s">
        <v>153</v>
      </c>
      <c r="E221" s="363" t="s">
        <v>1</v>
      </c>
      <c r="F221" s="364" t="s">
        <v>232</v>
      </c>
      <c r="H221" s="365">
        <v>12</v>
      </c>
      <c r="I221" s="262"/>
      <c r="L221" s="362"/>
      <c r="M221" s="366"/>
      <c r="N221" s="367"/>
      <c r="O221" s="367"/>
      <c r="P221" s="367"/>
      <c r="Q221" s="367"/>
      <c r="R221" s="367"/>
      <c r="S221" s="367"/>
      <c r="T221" s="368"/>
      <c r="AT221" s="363" t="s">
        <v>153</v>
      </c>
      <c r="AU221" s="363" t="s">
        <v>88</v>
      </c>
      <c r="AV221" s="361" t="s">
        <v>88</v>
      </c>
      <c r="AW221" s="361" t="s">
        <v>34</v>
      </c>
      <c r="AX221" s="361" t="s">
        <v>86</v>
      </c>
      <c r="AY221" s="363" t="s">
        <v>142</v>
      </c>
    </row>
    <row r="222" spans="1:65" s="270" customFormat="1" ht="16.5" customHeight="1" x14ac:dyDescent="0.2">
      <c r="A222" s="143"/>
      <c r="B222" s="144"/>
      <c r="C222" s="385" t="s">
        <v>366</v>
      </c>
      <c r="D222" s="385" t="s">
        <v>242</v>
      </c>
      <c r="E222" s="386" t="s">
        <v>540</v>
      </c>
      <c r="F222" s="387" t="s">
        <v>541</v>
      </c>
      <c r="G222" s="388" t="s">
        <v>520</v>
      </c>
      <c r="H222" s="389">
        <v>12</v>
      </c>
      <c r="I222" s="86"/>
      <c r="J222" s="390">
        <f>ROUND(I222*H222,2)</f>
        <v>0</v>
      </c>
      <c r="K222" s="387" t="s">
        <v>1</v>
      </c>
      <c r="L222" s="391"/>
      <c r="M222" s="392" t="s">
        <v>1</v>
      </c>
      <c r="N222" s="393" t="s">
        <v>44</v>
      </c>
      <c r="O222" s="346">
        <v>0</v>
      </c>
      <c r="P222" s="346">
        <f>O222*H222</f>
        <v>0</v>
      </c>
      <c r="Q222" s="346">
        <v>7.1000000000000004E-3</v>
      </c>
      <c r="R222" s="346">
        <f>Q222*H222</f>
        <v>8.5199999999999998E-2</v>
      </c>
      <c r="S222" s="346">
        <v>0</v>
      </c>
      <c r="T222" s="347">
        <f>S222*H222</f>
        <v>0</v>
      </c>
      <c r="U222" s="14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3"/>
      <c r="AR222" s="348" t="s">
        <v>205</v>
      </c>
      <c r="AT222" s="348" t="s">
        <v>242</v>
      </c>
      <c r="AU222" s="348" t="s">
        <v>88</v>
      </c>
      <c r="AY222" s="132" t="s">
        <v>142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32" t="s">
        <v>86</v>
      </c>
      <c r="BK222" s="231">
        <f>ROUND(I222*H222,2)</f>
        <v>0</v>
      </c>
      <c r="BL222" s="132" t="s">
        <v>149</v>
      </c>
      <c r="BM222" s="348" t="s">
        <v>542</v>
      </c>
    </row>
    <row r="223" spans="1:65" s="270" customFormat="1" ht="16.5" customHeight="1" x14ac:dyDescent="0.2">
      <c r="A223" s="143"/>
      <c r="B223" s="144"/>
      <c r="C223" s="385" t="s">
        <v>371</v>
      </c>
      <c r="D223" s="385" t="s">
        <v>242</v>
      </c>
      <c r="E223" s="386" t="s">
        <v>543</v>
      </c>
      <c r="F223" s="387" t="s">
        <v>544</v>
      </c>
      <c r="G223" s="388" t="s">
        <v>520</v>
      </c>
      <c r="H223" s="389">
        <v>12</v>
      </c>
      <c r="I223" s="86"/>
      <c r="J223" s="390">
        <f>ROUND(I223*H223,2)</f>
        <v>0</v>
      </c>
      <c r="K223" s="387" t="s">
        <v>1</v>
      </c>
      <c r="L223" s="391"/>
      <c r="M223" s="392" t="s">
        <v>1</v>
      </c>
      <c r="N223" s="393" t="s">
        <v>44</v>
      </c>
      <c r="O223" s="346">
        <v>0</v>
      </c>
      <c r="P223" s="346">
        <f>O223*H223</f>
        <v>0</v>
      </c>
      <c r="Q223" s="346">
        <v>6.4999999999999997E-4</v>
      </c>
      <c r="R223" s="346">
        <f>Q223*H223</f>
        <v>7.7999999999999996E-3</v>
      </c>
      <c r="S223" s="346">
        <v>0</v>
      </c>
      <c r="T223" s="347">
        <f>S223*H223</f>
        <v>0</v>
      </c>
      <c r="U223" s="143"/>
      <c r="V223" s="143"/>
      <c r="W223" s="143"/>
      <c r="X223" s="143"/>
      <c r="Y223" s="143"/>
      <c r="Z223" s="143"/>
      <c r="AA223" s="143"/>
      <c r="AB223" s="143"/>
      <c r="AC223" s="143"/>
      <c r="AD223" s="143"/>
      <c r="AE223" s="143"/>
      <c r="AR223" s="348" t="s">
        <v>205</v>
      </c>
      <c r="AT223" s="348" t="s">
        <v>242</v>
      </c>
      <c r="AU223" s="348" t="s">
        <v>88</v>
      </c>
      <c r="AY223" s="132" t="s">
        <v>142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32" t="s">
        <v>86</v>
      </c>
      <c r="BK223" s="231">
        <f>ROUND(I223*H223,2)</f>
        <v>0</v>
      </c>
      <c r="BL223" s="132" t="s">
        <v>149</v>
      </c>
      <c r="BM223" s="348" t="s">
        <v>545</v>
      </c>
    </row>
    <row r="224" spans="1:65" s="270" customFormat="1" ht="21.75" customHeight="1" x14ac:dyDescent="0.2">
      <c r="A224" s="143"/>
      <c r="B224" s="144"/>
      <c r="C224" s="338" t="s">
        <v>375</v>
      </c>
      <c r="D224" s="338" t="s">
        <v>144</v>
      </c>
      <c r="E224" s="339" t="s">
        <v>546</v>
      </c>
      <c r="F224" s="340" t="s">
        <v>547</v>
      </c>
      <c r="G224" s="341" t="s">
        <v>293</v>
      </c>
      <c r="H224" s="342">
        <v>12</v>
      </c>
      <c r="I224" s="85"/>
      <c r="J224" s="343">
        <f>ROUND(I224*H224,2)</f>
        <v>0</v>
      </c>
      <c r="K224" s="340" t="s">
        <v>1</v>
      </c>
      <c r="L224" s="144"/>
      <c r="M224" s="344" t="s">
        <v>1</v>
      </c>
      <c r="N224" s="345" t="s">
        <v>44</v>
      </c>
      <c r="O224" s="346">
        <v>3.3000000000000002E-2</v>
      </c>
      <c r="P224" s="346">
        <f>O224*H224</f>
        <v>0.39600000000000002</v>
      </c>
      <c r="Q224" s="346">
        <v>1.4999999999999999E-4</v>
      </c>
      <c r="R224" s="346">
        <f>Q224*H224</f>
        <v>1.8E-3</v>
      </c>
      <c r="S224" s="346">
        <v>0</v>
      </c>
      <c r="T224" s="347">
        <f>S224*H224</f>
        <v>0</v>
      </c>
      <c r="U224" s="143"/>
      <c r="V224" s="143"/>
      <c r="W224" s="143"/>
      <c r="X224" s="143"/>
      <c r="Y224" s="143"/>
      <c r="Z224" s="143"/>
      <c r="AA224" s="143"/>
      <c r="AB224" s="143"/>
      <c r="AC224" s="143"/>
      <c r="AD224" s="143"/>
      <c r="AE224" s="143"/>
      <c r="AR224" s="348" t="s">
        <v>149</v>
      </c>
      <c r="AT224" s="348" t="s">
        <v>144</v>
      </c>
      <c r="AU224" s="348" t="s">
        <v>88</v>
      </c>
      <c r="AY224" s="132" t="s">
        <v>142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32" t="s">
        <v>86</v>
      </c>
      <c r="BK224" s="231">
        <f>ROUND(I224*H224,2)</f>
        <v>0</v>
      </c>
      <c r="BL224" s="132" t="s">
        <v>149</v>
      </c>
      <c r="BM224" s="348" t="s">
        <v>548</v>
      </c>
    </row>
    <row r="225" spans="1:65" s="354" customFormat="1" ht="11.25" x14ac:dyDescent="0.2">
      <c r="B225" s="355"/>
      <c r="D225" s="349" t="s">
        <v>153</v>
      </c>
      <c r="E225" s="356" t="s">
        <v>1</v>
      </c>
      <c r="F225" s="357" t="s">
        <v>549</v>
      </c>
      <c r="H225" s="356" t="s">
        <v>1</v>
      </c>
      <c r="I225" s="261"/>
      <c r="L225" s="355"/>
      <c r="M225" s="358"/>
      <c r="N225" s="359"/>
      <c r="O225" s="359"/>
      <c r="P225" s="359"/>
      <c r="Q225" s="359"/>
      <c r="R225" s="359"/>
      <c r="S225" s="359"/>
      <c r="T225" s="360"/>
      <c r="AT225" s="356" t="s">
        <v>153</v>
      </c>
      <c r="AU225" s="356" t="s">
        <v>88</v>
      </c>
      <c r="AV225" s="354" t="s">
        <v>86</v>
      </c>
      <c r="AW225" s="354" t="s">
        <v>34</v>
      </c>
      <c r="AX225" s="354" t="s">
        <v>79</v>
      </c>
      <c r="AY225" s="356" t="s">
        <v>142</v>
      </c>
    </row>
    <row r="226" spans="1:65" s="361" customFormat="1" ht="11.25" x14ac:dyDescent="0.2">
      <c r="B226" s="362"/>
      <c r="D226" s="349" t="s">
        <v>153</v>
      </c>
      <c r="E226" s="363" t="s">
        <v>1</v>
      </c>
      <c r="F226" s="364" t="s">
        <v>232</v>
      </c>
      <c r="H226" s="365">
        <v>12</v>
      </c>
      <c r="I226" s="262"/>
      <c r="L226" s="362"/>
      <c r="M226" s="366"/>
      <c r="N226" s="367"/>
      <c r="O226" s="367"/>
      <c r="P226" s="367"/>
      <c r="Q226" s="367"/>
      <c r="R226" s="367"/>
      <c r="S226" s="367"/>
      <c r="T226" s="368"/>
      <c r="AT226" s="363" t="s">
        <v>153</v>
      </c>
      <c r="AU226" s="363" t="s">
        <v>88</v>
      </c>
      <c r="AV226" s="361" t="s">
        <v>88</v>
      </c>
      <c r="AW226" s="361" t="s">
        <v>34</v>
      </c>
      <c r="AX226" s="361" t="s">
        <v>86</v>
      </c>
      <c r="AY226" s="363" t="s">
        <v>142</v>
      </c>
    </row>
    <row r="227" spans="1:65" s="325" customFormat="1" ht="22.9" customHeight="1" x14ac:dyDescent="0.2">
      <c r="B227" s="326"/>
      <c r="D227" s="327" t="s">
        <v>78</v>
      </c>
      <c r="E227" s="336" t="s">
        <v>397</v>
      </c>
      <c r="F227" s="336" t="s">
        <v>398</v>
      </c>
      <c r="I227" s="259"/>
      <c r="J227" s="337">
        <f>BK227</f>
        <v>0</v>
      </c>
      <c r="L227" s="326"/>
      <c r="M227" s="330"/>
      <c r="N227" s="331"/>
      <c r="O227" s="331"/>
      <c r="P227" s="332">
        <f>SUM(P228:P232)</f>
        <v>0.31103999999999998</v>
      </c>
      <c r="Q227" s="331"/>
      <c r="R227" s="332">
        <f>SUM(R228:R232)</f>
        <v>0</v>
      </c>
      <c r="S227" s="331"/>
      <c r="T227" s="333">
        <f>SUM(T228:T232)</f>
        <v>0</v>
      </c>
      <c r="AR227" s="327" t="s">
        <v>86</v>
      </c>
      <c r="AT227" s="334" t="s">
        <v>78</v>
      </c>
      <c r="AU227" s="334" t="s">
        <v>86</v>
      </c>
      <c r="AY227" s="327" t="s">
        <v>142</v>
      </c>
      <c r="BK227" s="335">
        <f>SUM(BK228:BK232)</f>
        <v>0</v>
      </c>
    </row>
    <row r="228" spans="1:65" s="270" customFormat="1" ht="21.75" customHeight="1" x14ac:dyDescent="0.2">
      <c r="A228" s="143"/>
      <c r="B228" s="144"/>
      <c r="C228" s="338" t="s">
        <v>380</v>
      </c>
      <c r="D228" s="338" t="s">
        <v>144</v>
      </c>
      <c r="E228" s="339" t="s">
        <v>400</v>
      </c>
      <c r="F228" s="340" t="s">
        <v>401</v>
      </c>
      <c r="G228" s="341" t="s">
        <v>245</v>
      </c>
      <c r="H228" s="342">
        <v>10.368</v>
      </c>
      <c r="I228" s="85"/>
      <c r="J228" s="343">
        <f>ROUND(I228*H228,2)</f>
        <v>0</v>
      </c>
      <c r="K228" s="340" t="s">
        <v>1</v>
      </c>
      <c r="L228" s="144"/>
      <c r="M228" s="344" t="s">
        <v>1</v>
      </c>
      <c r="N228" s="345" t="s">
        <v>44</v>
      </c>
      <c r="O228" s="346">
        <v>0.03</v>
      </c>
      <c r="P228" s="346">
        <f>O228*H228</f>
        <v>0.31103999999999998</v>
      </c>
      <c r="Q228" s="346">
        <v>0</v>
      </c>
      <c r="R228" s="346">
        <f>Q228*H228</f>
        <v>0</v>
      </c>
      <c r="S228" s="346">
        <v>0</v>
      </c>
      <c r="T228" s="347">
        <f>S228*H228</f>
        <v>0</v>
      </c>
      <c r="U228" s="143"/>
      <c r="V228" s="143"/>
      <c r="W228" s="143"/>
      <c r="X228" s="143"/>
      <c r="Y228" s="143"/>
      <c r="Z228" s="143"/>
      <c r="AA228" s="143"/>
      <c r="AB228" s="143"/>
      <c r="AC228" s="143"/>
      <c r="AD228" s="143"/>
      <c r="AE228" s="143"/>
      <c r="AR228" s="348" t="s">
        <v>149</v>
      </c>
      <c r="AT228" s="348" t="s">
        <v>144</v>
      </c>
      <c r="AU228" s="348" t="s">
        <v>88</v>
      </c>
      <c r="AY228" s="132" t="s">
        <v>142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32" t="s">
        <v>86</v>
      </c>
      <c r="BK228" s="231">
        <f>ROUND(I228*H228,2)</f>
        <v>0</v>
      </c>
      <c r="BL228" s="132" t="s">
        <v>149</v>
      </c>
      <c r="BM228" s="348" t="s">
        <v>550</v>
      </c>
    </row>
    <row r="229" spans="1:65" s="354" customFormat="1" ht="11.25" x14ac:dyDescent="0.2">
      <c r="B229" s="355"/>
      <c r="D229" s="349" t="s">
        <v>153</v>
      </c>
      <c r="E229" s="356" t="s">
        <v>1</v>
      </c>
      <c r="F229" s="357" t="s">
        <v>404</v>
      </c>
      <c r="H229" s="356" t="s">
        <v>1</v>
      </c>
      <c r="I229" s="261"/>
      <c r="L229" s="355"/>
      <c r="M229" s="358"/>
      <c r="N229" s="359"/>
      <c r="O229" s="359"/>
      <c r="P229" s="359"/>
      <c r="Q229" s="359"/>
      <c r="R229" s="359"/>
      <c r="S229" s="359"/>
      <c r="T229" s="360"/>
      <c r="AT229" s="356" t="s">
        <v>153</v>
      </c>
      <c r="AU229" s="356" t="s">
        <v>88</v>
      </c>
      <c r="AV229" s="354" t="s">
        <v>86</v>
      </c>
      <c r="AW229" s="354" t="s">
        <v>34</v>
      </c>
      <c r="AX229" s="354" t="s">
        <v>79</v>
      </c>
      <c r="AY229" s="356" t="s">
        <v>142</v>
      </c>
    </row>
    <row r="230" spans="1:65" s="354" customFormat="1" ht="11.25" x14ac:dyDescent="0.2">
      <c r="B230" s="355"/>
      <c r="D230" s="349" t="s">
        <v>153</v>
      </c>
      <c r="E230" s="356" t="s">
        <v>1</v>
      </c>
      <c r="F230" s="357" t="s">
        <v>229</v>
      </c>
      <c r="H230" s="356" t="s">
        <v>1</v>
      </c>
      <c r="I230" s="261"/>
      <c r="L230" s="355"/>
      <c r="M230" s="358"/>
      <c r="N230" s="359"/>
      <c r="O230" s="359"/>
      <c r="P230" s="359"/>
      <c r="Q230" s="359"/>
      <c r="R230" s="359"/>
      <c r="S230" s="359"/>
      <c r="T230" s="360"/>
      <c r="AT230" s="356" t="s">
        <v>153</v>
      </c>
      <c r="AU230" s="356" t="s">
        <v>88</v>
      </c>
      <c r="AV230" s="354" t="s">
        <v>86</v>
      </c>
      <c r="AW230" s="354" t="s">
        <v>34</v>
      </c>
      <c r="AX230" s="354" t="s">
        <v>79</v>
      </c>
      <c r="AY230" s="356" t="s">
        <v>142</v>
      </c>
    </row>
    <row r="231" spans="1:65" s="354" customFormat="1" ht="11.25" x14ac:dyDescent="0.2">
      <c r="B231" s="355"/>
      <c r="D231" s="349" t="s">
        <v>153</v>
      </c>
      <c r="E231" s="356" t="s">
        <v>1</v>
      </c>
      <c r="F231" s="357" t="s">
        <v>230</v>
      </c>
      <c r="H231" s="356" t="s">
        <v>1</v>
      </c>
      <c r="I231" s="261"/>
      <c r="L231" s="355"/>
      <c r="M231" s="358"/>
      <c r="N231" s="359"/>
      <c r="O231" s="359"/>
      <c r="P231" s="359"/>
      <c r="Q231" s="359"/>
      <c r="R231" s="359"/>
      <c r="S231" s="359"/>
      <c r="T231" s="360"/>
      <c r="AT231" s="356" t="s">
        <v>153</v>
      </c>
      <c r="AU231" s="356" t="s">
        <v>88</v>
      </c>
      <c r="AV231" s="354" t="s">
        <v>86</v>
      </c>
      <c r="AW231" s="354" t="s">
        <v>34</v>
      </c>
      <c r="AX231" s="354" t="s">
        <v>79</v>
      </c>
      <c r="AY231" s="356" t="s">
        <v>142</v>
      </c>
    </row>
    <row r="232" spans="1:65" s="361" customFormat="1" ht="22.5" x14ac:dyDescent="0.2">
      <c r="B232" s="362"/>
      <c r="D232" s="349" t="s">
        <v>153</v>
      </c>
      <c r="E232" s="363" t="s">
        <v>1</v>
      </c>
      <c r="F232" s="364" t="s">
        <v>551</v>
      </c>
      <c r="H232" s="365">
        <v>10.368</v>
      </c>
      <c r="I232" s="262"/>
      <c r="L232" s="362"/>
      <c r="M232" s="366"/>
      <c r="N232" s="367"/>
      <c r="O232" s="367"/>
      <c r="P232" s="367"/>
      <c r="Q232" s="367"/>
      <c r="R232" s="367"/>
      <c r="S232" s="367"/>
      <c r="T232" s="368"/>
      <c r="AT232" s="363" t="s">
        <v>153</v>
      </c>
      <c r="AU232" s="363" t="s">
        <v>88</v>
      </c>
      <c r="AV232" s="361" t="s">
        <v>88</v>
      </c>
      <c r="AW232" s="361" t="s">
        <v>34</v>
      </c>
      <c r="AX232" s="361" t="s">
        <v>86</v>
      </c>
      <c r="AY232" s="363" t="s">
        <v>142</v>
      </c>
    </row>
    <row r="233" spans="1:65" s="325" customFormat="1" ht="22.9" customHeight="1" x14ac:dyDescent="0.2">
      <c r="B233" s="326"/>
      <c r="D233" s="327" t="s">
        <v>78</v>
      </c>
      <c r="E233" s="336" t="s">
        <v>406</v>
      </c>
      <c r="F233" s="336" t="s">
        <v>407</v>
      </c>
      <c r="I233" s="259"/>
      <c r="J233" s="337">
        <f>BK233</f>
        <v>0</v>
      </c>
      <c r="L233" s="326"/>
      <c r="M233" s="330"/>
      <c r="N233" s="331"/>
      <c r="O233" s="331"/>
      <c r="P233" s="332">
        <f>P234</f>
        <v>1.595556</v>
      </c>
      <c r="Q233" s="331"/>
      <c r="R233" s="332">
        <f>R234</f>
        <v>0</v>
      </c>
      <c r="S233" s="331"/>
      <c r="T233" s="333">
        <f>T234</f>
        <v>0</v>
      </c>
      <c r="AR233" s="327" t="s">
        <v>86</v>
      </c>
      <c r="AT233" s="334" t="s">
        <v>78</v>
      </c>
      <c r="AU233" s="334" t="s">
        <v>86</v>
      </c>
      <c r="AY233" s="327" t="s">
        <v>142</v>
      </c>
      <c r="BK233" s="335">
        <f>BK234</f>
        <v>0</v>
      </c>
    </row>
    <row r="234" spans="1:65" s="270" customFormat="1" ht="33" customHeight="1" x14ac:dyDescent="0.2">
      <c r="A234" s="143"/>
      <c r="B234" s="144"/>
      <c r="C234" s="338" t="s">
        <v>384</v>
      </c>
      <c r="D234" s="338" t="s">
        <v>144</v>
      </c>
      <c r="E234" s="339" t="s">
        <v>552</v>
      </c>
      <c r="F234" s="340" t="s">
        <v>553</v>
      </c>
      <c r="G234" s="341" t="s">
        <v>245</v>
      </c>
      <c r="H234" s="342">
        <v>1.927</v>
      </c>
      <c r="I234" s="85"/>
      <c r="J234" s="343">
        <f>ROUND(I234*H234,2)</f>
        <v>0</v>
      </c>
      <c r="K234" s="340" t="s">
        <v>148</v>
      </c>
      <c r="L234" s="144"/>
      <c r="M234" s="394" t="s">
        <v>1</v>
      </c>
      <c r="N234" s="395" t="s">
        <v>44</v>
      </c>
      <c r="O234" s="396">
        <v>0.82799999999999996</v>
      </c>
      <c r="P234" s="396">
        <f>O234*H234</f>
        <v>1.595556</v>
      </c>
      <c r="Q234" s="396">
        <v>0</v>
      </c>
      <c r="R234" s="396">
        <f>Q234*H234</f>
        <v>0</v>
      </c>
      <c r="S234" s="396">
        <v>0</v>
      </c>
      <c r="T234" s="397">
        <f>S234*H234</f>
        <v>0</v>
      </c>
      <c r="U234" s="14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3"/>
      <c r="AR234" s="348" t="s">
        <v>149</v>
      </c>
      <c r="AT234" s="348" t="s">
        <v>144</v>
      </c>
      <c r="AU234" s="348" t="s">
        <v>88</v>
      </c>
      <c r="AY234" s="132" t="s">
        <v>142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32" t="s">
        <v>86</v>
      </c>
      <c r="BK234" s="231">
        <f>ROUND(I234*H234,2)</f>
        <v>0</v>
      </c>
      <c r="BL234" s="132" t="s">
        <v>149</v>
      </c>
      <c r="BM234" s="348" t="s">
        <v>554</v>
      </c>
    </row>
    <row r="235" spans="1:65" s="270" customFormat="1" ht="6.95" customHeight="1" x14ac:dyDescent="0.2">
      <c r="A235" s="143"/>
      <c r="B235" s="170"/>
      <c r="C235" s="171"/>
      <c r="D235" s="171"/>
      <c r="E235" s="171"/>
      <c r="F235" s="171"/>
      <c r="G235" s="171"/>
      <c r="H235" s="171"/>
      <c r="I235" s="171"/>
      <c r="J235" s="171"/>
      <c r="K235" s="171"/>
      <c r="L235" s="144"/>
      <c r="M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/>
    </row>
  </sheetData>
  <sheetProtection password="CC0C" sheet="1" objects="1" scenarios="1"/>
  <autoFilter ref="C126:K234" xr:uid="{00000000-0009-0000-0000-000002000000}"/>
  <mergeCells count="11">
    <mergeCell ref="L2:V2"/>
    <mergeCell ref="E87:H87"/>
    <mergeCell ref="E89:H89"/>
    <mergeCell ref="E115:H115"/>
    <mergeCell ref="E117:H117"/>
    <mergeCell ref="E119:H119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366"/>
  <sheetViews>
    <sheetView showGridLines="0" topLeftCell="A123" workbookViewId="0">
      <selection activeCell="A144" sqref="A144:XFD145"/>
    </sheetView>
  </sheetViews>
  <sheetFormatPr defaultRowHeight="15" x14ac:dyDescent="0.2"/>
  <cols>
    <col min="1" max="1" width="8.33203125" style="84" customWidth="1"/>
    <col min="2" max="2" width="1.6640625" style="84" customWidth="1"/>
    <col min="3" max="3" width="4.1640625" style="84" customWidth="1"/>
    <col min="4" max="4" width="4.33203125" style="84" customWidth="1"/>
    <col min="5" max="5" width="17.1640625" style="84" customWidth="1"/>
    <col min="6" max="6" width="50.83203125" style="84" customWidth="1"/>
    <col min="7" max="7" width="7" style="84" customWidth="1"/>
    <col min="8" max="8" width="11.5" style="84" customWidth="1"/>
    <col min="9" max="11" width="20.1640625" style="84" customWidth="1"/>
    <col min="12" max="12" width="9.33203125" style="84" customWidth="1"/>
    <col min="13" max="13" width="10.83203125" style="84" hidden="1" customWidth="1"/>
    <col min="14" max="14" width="9.33203125" style="84" hidden="1"/>
    <col min="15" max="20" width="14.1640625" style="84" hidden="1" customWidth="1"/>
    <col min="21" max="21" width="16.33203125" style="84" hidden="1" customWidth="1"/>
    <col min="22" max="22" width="12.33203125" style="84" customWidth="1"/>
    <col min="23" max="23" width="16.33203125" style="84" customWidth="1"/>
    <col min="24" max="24" width="12.33203125" style="84" customWidth="1"/>
    <col min="25" max="25" width="15" style="84" customWidth="1"/>
    <col min="26" max="26" width="11" style="84" customWidth="1"/>
    <col min="27" max="27" width="15" style="84" customWidth="1"/>
    <col min="28" max="28" width="16.33203125" style="84" customWidth="1"/>
    <col min="29" max="29" width="11" style="84" customWidth="1"/>
    <col min="30" max="30" width="15" style="84" customWidth="1"/>
    <col min="31" max="31" width="16.33203125" style="84" customWidth="1"/>
    <col min="32" max="43" width="9.33203125" style="84"/>
    <col min="44" max="65" width="9.33203125" style="84" hidden="1"/>
    <col min="66" max="16384" width="9.33203125" style="84"/>
  </cols>
  <sheetData>
    <row r="1" spans="1:46" ht="11.25" x14ac:dyDescent="0.2"/>
    <row r="2" spans="1:46" ht="36.950000000000003" customHeight="1" x14ac:dyDescent="0.2">
      <c r="L2" s="265" t="s">
        <v>5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32" t="s">
        <v>102</v>
      </c>
    </row>
    <row r="3" spans="1:46" ht="6.95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6"/>
      <c r="AT3" s="132" t="s">
        <v>88</v>
      </c>
    </row>
    <row r="4" spans="1:46" ht="24.95" customHeight="1" x14ac:dyDescent="0.2">
      <c r="B4" s="136"/>
      <c r="D4" s="266" t="s">
        <v>106</v>
      </c>
      <c r="L4" s="136"/>
      <c r="M4" s="267" t="s">
        <v>10</v>
      </c>
      <c r="AT4" s="132" t="s">
        <v>3</v>
      </c>
    </row>
    <row r="5" spans="1:46" ht="6.95" customHeight="1" x14ac:dyDescent="0.2">
      <c r="B5" s="136"/>
      <c r="L5" s="136"/>
    </row>
    <row r="6" spans="1:46" ht="12" customHeight="1" x14ac:dyDescent="0.2">
      <c r="B6" s="136"/>
      <c r="D6" s="268" t="s">
        <v>14</v>
      </c>
      <c r="L6" s="136"/>
    </row>
    <row r="7" spans="1:46" ht="16.5" customHeight="1" x14ac:dyDescent="0.2">
      <c r="B7" s="136"/>
      <c r="E7" s="141" t="str">
        <f>'Rekapitulace stavby'!K6</f>
        <v>Kosmonosy, obnova vodovodu a kanalizace - 2. etapa - část B</v>
      </c>
      <c r="F7" s="142"/>
      <c r="G7" s="142"/>
      <c r="H7" s="142"/>
      <c r="L7" s="136"/>
    </row>
    <row r="8" spans="1:46" ht="12" customHeight="1" x14ac:dyDescent="0.2">
      <c r="B8" s="136"/>
      <c r="D8" s="268" t="s">
        <v>107</v>
      </c>
      <c r="L8" s="136"/>
    </row>
    <row r="9" spans="1:46" s="270" customFormat="1" ht="16.5" customHeight="1" x14ac:dyDescent="0.2">
      <c r="A9" s="143"/>
      <c r="B9" s="144"/>
      <c r="C9" s="143"/>
      <c r="D9" s="143"/>
      <c r="E9" s="141" t="s">
        <v>555</v>
      </c>
      <c r="F9" s="203"/>
      <c r="G9" s="203"/>
      <c r="H9" s="203"/>
      <c r="I9" s="143"/>
      <c r="J9" s="143"/>
      <c r="K9" s="143"/>
      <c r="L9" s="269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270" customFormat="1" ht="12" customHeight="1" x14ac:dyDescent="0.2">
      <c r="A10" s="143"/>
      <c r="B10" s="144"/>
      <c r="C10" s="143"/>
      <c r="D10" s="268" t="s">
        <v>109</v>
      </c>
      <c r="E10" s="143"/>
      <c r="F10" s="143"/>
      <c r="G10" s="143"/>
      <c r="H10" s="143"/>
      <c r="I10" s="143"/>
      <c r="J10" s="143"/>
      <c r="K10" s="143"/>
      <c r="L10" s="269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270" customFormat="1" ht="16.5" customHeight="1" x14ac:dyDescent="0.2">
      <c r="A11" s="143"/>
      <c r="B11" s="144"/>
      <c r="C11" s="143"/>
      <c r="D11" s="143"/>
      <c r="E11" s="271" t="s">
        <v>556</v>
      </c>
      <c r="F11" s="203"/>
      <c r="G11" s="203"/>
      <c r="H11" s="203"/>
      <c r="I11" s="143"/>
      <c r="J11" s="143"/>
      <c r="K11" s="143"/>
      <c r="L11" s="269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270" customFormat="1" ht="11.25" x14ac:dyDescent="0.2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69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270" customFormat="1" ht="12" customHeight="1" x14ac:dyDescent="0.2">
      <c r="A13" s="143"/>
      <c r="B13" s="144"/>
      <c r="C13" s="143"/>
      <c r="D13" s="268" t="s">
        <v>16</v>
      </c>
      <c r="E13" s="143"/>
      <c r="F13" s="272" t="s">
        <v>1</v>
      </c>
      <c r="G13" s="143"/>
      <c r="H13" s="143"/>
      <c r="I13" s="268" t="s">
        <v>17</v>
      </c>
      <c r="J13" s="272" t="s">
        <v>1</v>
      </c>
      <c r="K13" s="143"/>
      <c r="L13" s="269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270" customFormat="1" ht="12" customHeight="1" x14ac:dyDescent="0.2">
      <c r="A14" s="143"/>
      <c r="B14" s="144"/>
      <c r="C14" s="143"/>
      <c r="D14" s="268" t="s">
        <v>18</v>
      </c>
      <c r="E14" s="143"/>
      <c r="F14" s="272" t="s">
        <v>19</v>
      </c>
      <c r="G14" s="143"/>
      <c r="H14" s="143"/>
      <c r="I14" s="268" t="s">
        <v>20</v>
      </c>
      <c r="J14" s="273" t="str">
        <f>'Rekapitulace stavby'!AN8</f>
        <v>29. 10. 2020</v>
      </c>
      <c r="K14" s="143"/>
      <c r="L14" s="269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270" customFormat="1" ht="10.9" customHeight="1" x14ac:dyDescent="0.2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69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270" customFormat="1" ht="12" customHeight="1" x14ac:dyDescent="0.2">
      <c r="A16" s="143"/>
      <c r="B16" s="144"/>
      <c r="C16" s="143"/>
      <c r="D16" s="268" t="s">
        <v>22</v>
      </c>
      <c r="E16" s="143"/>
      <c r="F16" s="143"/>
      <c r="G16" s="143"/>
      <c r="H16" s="143"/>
      <c r="I16" s="268" t="s">
        <v>23</v>
      </c>
      <c r="J16" s="272" t="s">
        <v>24</v>
      </c>
      <c r="K16" s="143"/>
      <c r="L16" s="269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270" customFormat="1" ht="18" customHeight="1" x14ac:dyDescent="0.2">
      <c r="A17" s="143"/>
      <c r="B17" s="144"/>
      <c r="C17" s="143"/>
      <c r="D17" s="143"/>
      <c r="E17" s="272" t="s">
        <v>25</v>
      </c>
      <c r="F17" s="143"/>
      <c r="G17" s="143"/>
      <c r="H17" s="143"/>
      <c r="I17" s="268" t="s">
        <v>26</v>
      </c>
      <c r="J17" s="272" t="s">
        <v>27</v>
      </c>
      <c r="K17" s="143"/>
      <c r="L17" s="269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270" customFormat="1" ht="6.95" customHeight="1" x14ac:dyDescent="0.2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69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270" customFormat="1" ht="12" customHeight="1" x14ac:dyDescent="0.2">
      <c r="A19" s="143"/>
      <c r="B19" s="144"/>
      <c r="C19" s="143"/>
      <c r="D19" s="268" t="s">
        <v>28</v>
      </c>
      <c r="E19" s="143"/>
      <c r="F19" s="143"/>
      <c r="G19" s="143"/>
      <c r="H19" s="143"/>
      <c r="I19" s="268" t="s">
        <v>23</v>
      </c>
      <c r="J19" s="272" t="s">
        <v>1</v>
      </c>
      <c r="K19" s="143"/>
      <c r="L19" s="269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270" customFormat="1" ht="18" customHeight="1" x14ac:dyDescent="0.2">
      <c r="A20" s="143"/>
      <c r="B20" s="144"/>
      <c r="C20" s="143"/>
      <c r="D20" s="143"/>
      <c r="E20" s="272" t="s">
        <v>29</v>
      </c>
      <c r="F20" s="143"/>
      <c r="G20" s="143"/>
      <c r="H20" s="143"/>
      <c r="I20" s="268" t="s">
        <v>26</v>
      </c>
      <c r="J20" s="272" t="s">
        <v>1</v>
      </c>
      <c r="K20" s="143"/>
      <c r="L20" s="269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270" customFormat="1" ht="6.95" customHeight="1" x14ac:dyDescent="0.2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69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270" customFormat="1" ht="12" customHeight="1" x14ac:dyDescent="0.2">
      <c r="A22" s="143"/>
      <c r="B22" s="144"/>
      <c r="C22" s="143"/>
      <c r="D22" s="268" t="s">
        <v>30</v>
      </c>
      <c r="E22" s="143"/>
      <c r="F22" s="143"/>
      <c r="G22" s="143"/>
      <c r="H22" s="143"/>
      <c r="I22" s="268" t="s">
        <v>23</v>
      </c>
      <c r="J22" s="272" t="s">
        <v>31</v>
      </c>
      <c r="K22" s="143"/>
      <c r="L22" s="269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270" customFormat="1" ht="18" customHeight="1" x14ac:dyDescent="0.2">
      <c r="A23" s="143"/>
      <c r="B23" s="144"/>
      <c r="C23" s="143"/>
      <c r="D23" s="143"/>
      <c r="E23" s="272" t="s">
        <v>32</v>
      </c>
      <c r="F23" s="143"/>
      <c r="G23" s="143"/>
      <c r="H23" s="143"/>
      <c r="I23" s="268" t="s">
        <v>26</v>
      </c>
      <c r="J23" s="272" t="s">
        <v>33</v>
      </c>
      <c r="K23" s="143"/>
      <c r="L23" s="269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270" customFormat="1" ht="6.95" customHeight="1" x14ac:dyDescent="0.2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69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270" customFormat="1" ht="12" customHeight="1" x14ac:dyDescent="0.2">
      <c r="A25" s="143"/>
      <c r="B25" s="144"/>
      <c r="C25" s="143"/>
      <c r="D25" s="268" t="s">
        <v>35</v>
      </c>
      <c r="E25" s="143"/>
      <c r="F25" s="143"/>
      <c r="G25" s="143"/>
      <c r="H25" s="143"/>
      <c r="I25" s="268" t="s">
        <v>23</v>
      </c>
      <c r="J25" s="272" t="s">
        <v>1</v>
      </c>
      <c r="K25" s="143"/>
      <c r="L25" s="269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270" customFormat="1" ht="18" customHeight="1" x14ac:dyDescent="0.2">
      <c r="A26" s="143"/>
      <c r="B26" s="144"/>
      <c r="C26" s="143"/>
      <c r="D26" s="143"/>
      <c r="E26" s="272" t="s">
        <v>36</v>
      </c>
      <c r="F26" s="143"/>
      <c r="G26" s="143"/>
      <c r="H26" s="143"/>
      <c r="I26" s="268" t="s">
        <v>26</v>
      </c>
      <c r="J26" s="272" t="s">
        <v>1</v>
      </c>
      <c r="K26" s="143"/>
      <c r="L26" s="269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270" customFormat="1" ht="6.95" customHeight="1" x14ac:dyDescent="0.2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69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270" customFormat="1" ht="12" customHeight="1" x14ac:dyDescent="0.2">
      <c r="A28" s="143"/>
      <c r="B28" s="144"/>
      <c r="C28" s="143"/>
      <c r="D28" s="268" t="s">
        <v>37</v>
      </c>
      <c r="E28" s="143"/>
      <c r="F28" s="143"/>
      <c r="G28" s="143"/>
      <c r="H28" s="143"/>
      <c r="I28" s="143"/>
      <c r="J28" s="143"/>
      <c r="K28" s="143"/>
      <c r="L28" s="269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76" customFormat="1" ht="16.5" customHeight="1" x14ac:dyDescent="0.2">
      <c r="A29" s="154"/>
      <c r="B29" s="150"/>
      <c r="C29" s="154"/>
      <c r="D29" s="154"/>
      <c r="E29" s="274" t="s">
        <v>1</v>
      </c>
      <c r="F29" s="274"/>
      <c r="G29" s="274"/>
      <c r="H29" s="274"/>
      <c r="I29" s="154"/>
      <c r="J29" s="154"/>
      <c r="K29" s="154"/>
      <c r="L29" s="275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pans="1:31" s="270" customFormat="1" ht="6.95" customHeight="1" x14ac:dyDescent="0.2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69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270" customFormat="1" ht="6.95" customHeight="1" x14ac:dyDescent="0.2">
      <c r="A31" s="143"/>
      <c r="B31" s="144"/>
      <c r="C31" s="143"/>
      <c r="D31" s="155"/>
      <c r="E31" s="155"/>
      <c r="F31" s="155"/>
      <c r="G31" s="155"/>
      <c r="H31" s="155"/>
      <c r="I31" s="155"/>
      <c r="J31" s="155"/>
      <c r="K31" s="155"/>
      <c r="L31" s="269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270" customFormat="1" ht="25.35" customHeight="1" x14ac:dyDescent="0.2">
      <c r="A32" s="143"/>
      <c r="B32" s="144"/>
      <c r="C32" s="143"/>
      <c r="D32" s="277" t="s">
        <v>39</v>
      </c>
      <c r="E32" s="143"/>
      <c r="F32" s="143"/>
      <c r="G32" s="143"/>
      <c r="H32" s="143"/>
      <c r="I32" s="143"/>
      <c r="J32" s="278">
        <f>ROUND(J131, 2)</f>
        <v>0</v>
      </c>
      <c r="K32" s="143"/>
      <c r="L32" s="269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270" customFormat="1" ht="6.95" customHeight="1" x14ac:dyDescent="0.2">
      <c r="A33" s="143"/>
      <c r="B33" s="144"/>
      <c r="C33" s="143"/>
      <c r="D33" s="155"/>
      <c r="E33" s="155"/>
      <c r="F33" s="155"/>
      <c r="G33" s="155"/>
      <c r="H33" s="155"/>
      <c r="I33" s="155"/>
      <c r="J33" s="155"/>
      <c r="K33" s="155"/>
      <c r="L33" s="269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270" customFormat="1" ht="14.45" customHeight="1" x14ac:dyDescent="0.2">
      <c r="A34" s="143"/>
      <c r="B34" s="144"/>
      <c r="C34" s="143"/>
      <c r="D34" s="143"/>
      <c r="E34" s="143"/>
      <c r="F34" s="279" t="s">
        <v>41</v>
      </c>
      <c r="G34" s="143"/>
      <c r="H34" s="143"/>
      <c r="I34" s="279" t="s">
        <v>40</v>
      </c>
      <c r="J34" s="279" t="s">
        <v>42</v>
      </c>
      <c r="K34" s="143"/>
      <c r="L34" s="269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270" customFormat="1" ht="14.45" customHeight="1" x14ac:dyDescent="0.2">
      <c r="A35" s="143"/>
      <c r="B35" s="144"/>
      <c r="C35" s="143"/>
      <c r="D35" s="280" t="s">
        <v>43</v>
      </c>
      <c r="E35" s="268" t="s">
        <v>44</v>
      </c>
      <c r="F35" s="281">
        <f>ROUND((SUM(BE131:BE365)),  2)</f>
        <v>0</v>
      </c>
      <c r="G35" s="143"/>
      <c r="H35" s="143"/>
      <c r="I35" s="282">
        <v>0.21</v>
      </c>
      <c r="J35" s="281">
        <f>ROUND(((SUM(BE131:BE365))*I35),  2)</f>
        <v>0</v>
      </c>
      <c r="K35" s="143"/>
      <c r="L35" s="269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270" customFormat="1" ht="14.45" customHeight="1" x14ac:dyDescent="0.2">
      <c r="A36" s="143"/>
      <c r="B36" s="144"/>
      <c r="C36" s="143"/>
      <c r="D36" s="143"/>
      <c r="E36" s="268" t="s">
        <v>45</v>
      </c>
      <c r="F36" s="281">
        <f>ROUND((SUM(BF131:BF365)),  2)</f>
        <v>0</v>
      </c>
      <c r="G36" s="143"/>
      <c r="H36" s="143"/>
      <c r="I36" s="282">
        <v>0.15</v>
      </c>
      <c r="J36" s="281">
        <f>ROUND(((SUM(BF131:BF365))*I36),  2)</f>
        <v>0</v>
      </c>
      <c r="K36" s="143"/>
      <c r="L36" s="269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270" customFormat="1" ht="14.45" hidden="1" customHeight="1" x14ac:dyDescent="0.2">
      <c r="A37" s="143"/>
      <c r="B37" s="144"/>
      <c r="C37" s="143"/>
      <c r="D37" s="143"/>
      <c r="E37" s="268" t="s">
        <v>46</v>
      </c>
      <c r="F37" s="281">
        <f>ROUND((SUM(BG131:BG365)),  2)</f>
        <v>0</v>
      </c>
      <c r="G37" s="143"/>
      <c r="H37" s="143"/>
      <c r="I37" s="282">
        <v>0.21</v>
      </c>
      <c r="J37" s="281">
        <f>0</f>
        <v>0</v>
      </c>
      <c r="K37" s="143"/>
      <c r="L37" s="269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270" customFormat="1" ht="14.45" hidden="1" customHeight="1" x14ac:dyDescent="0.2">
      <c r="A38" s="143"/>
      <c r="B38" s="144"/>
      <c r="C38" s="143"/>
      <c r="D38" s="143"/>
      <c r="E38" s="268" t="s">
        <v>47</v>
      </c>
      <c r="F38" s="281">
        <f>ROUND((SUM(BH131:BH365)),  2)</f>
        <v>0</v>
      </c>
      <c r="G38" s="143"/>
      <c r="H38" s="143"/>
      <c r="I38" s="282">
        <v>0.15</v>
      </c>
      <c r="J38" s="281">
        <f>0</f>
        <v>0</v>
      </c>
      <c r="K38" s="143"/>
      <c r="L38" s="269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270" customFormat="1" ht="14.45" hidden="1" customHeight="1" x14ac:dyDescent="0.2">
      <c r="A39" s="143"/>
      <c r="B39" s="144"/>
      <c r="C39" s="143"/>
      <c r="D39" s="143"/>
      <c r="E39" s="268" t="s">
        <v>48</v>
      </c>
      <c r="F39" s="281">
        <f>ROUND((SUM(BI131:BI365)),  2)</f>
        <v>0</v>
      </c>
      <c r="G39" s="143"/>
      <c r="H39" s="143"/>
      <c r="I39" s="282">
        <v>0</v>
      </c>
      <c r="J39" s="281">
        <f>0</f>
        <v>0</v>
      </c>
      <c r="K39" s="143"/>
      <c r="L39" s="269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270" customFormat="1" ht="6.95" customHeight="1" x14ac:dyDescent="0.2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69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270" customFormat="1" ht="25.35" customHeight="1" x14ac:dyDescent="0.2">
      <c r="A41" s="143"/>
      <c r="B41" s="144"/>
      <c r="C41" s="283"/>
      <c r="D41" s="284" t="s">
        <v>49</v>
      </c>
      <c r="E41" s="165"/>
      <c r="F41" s="165"/>
      <c r="G41" s="285" t="s">
        <v>50</v>
      </c>
      <c r="H41" s="286" t="s">
        <v>51</v>
      </c>
      <c r="I41" s="165"/>
      <c r="J41" s="287">
        <f>SUM(J32:J39)</f>
        <v>0</v>
      </c>
      <c r="K41" s="288"/>
      <c r="L41" s="269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270" customFormat="1" ht="14.45" customHeight="1" x14ac:dyDescent="0.2">
      <c r="A42" s="143"/>
      <c r="B42" s="144"/>
      <c r="C42" s="143"/>
      <c r="D42" s="143"/>
      <c r="E42" s="143"/>
      <c r="F42" s="143"/>
      <c r="G42" s="143"/>
      <c r="H42" s="143"/>
      <c r="I42" s="143"/>
      <c r="J42" s="143"/>
      <c r="K42" s="143"/>
      <c r="L42" s="269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3" spans="1:31" ht="14.45" customHeight="1" x14ac:dyDescent="0.2">
      <c r="B43" s="136"/>
      <c r="L43" s="136"/>
    </row>
    <row r="44" spans="1:31" ht="14.45" customHeight="1" x14ac:dyDescent="0.2">
      <c r="B44" s="136"/>
      <c r="L44" s="136"/>
    </row>
    <row r="45" spans="1:31" ht="14.45" customHeight="1" x14ac:dyDescent="0.2">
      <c r="B45" s="136"/>
      <c r="L45" s="136"/>
    </row>
    <row r="46" spans="1:31" ht="14.45" customHeight="1" x14ac:dyDescent="0.2">
      <c r="B46" s="136"/>
      <c r="L46" s="136"/>
    </row>
    <row r="47" spans="1:31" ht="14.45" customHeight="1" x14ac:dyDescent="0.2">
      <c r="B47" s="136"/>
      <c r="L47" s="136"/>
    </row>
    <row r="48" spans="1:31" ht="14.45" customHeight="1" x14ac:dyDescent="0.2">
      <c r="B48" s="136"/>
      <c r="L48" s="136"/>
    </row>
    <row r="49" spans="1:31" ht="14.45" customHeight="1" x14ac:dyDescent="0.2">
      <c r="B49" s="136"/>
      <c r="L49" s="136"/>
    </row>
    <row r="50" spans="1:31" s="270" customFormat="1" ht="14.45" customHeight="1" x14ac:dyDescent="0.2">
      <c r="B50" s="269"/>
      <c r="D50" s="289" t="s">
        <v>52</v>
      </c>
      <c r="E50" s="290"/>
      <c r="F50" s="290"/>
      <c r="G50" s="289" t="s">
        <v>53</v>
      </c>
      <c r="H50" s="290"/>
      <c r="I50" s="290"/>
      <c r="J50" s="290"/>
      <c r="K50" s="290"/>
      <c r="L50" s="269"/>
    </row>
    <row r="51" spans="1:31" ht="11.25" x14ac:dyDescent="0.2">
      <c r="B51" s="136"/>
      <c r="L51" s="136"/>
    </row>
    <row r="52" spans="1:31" ht="11.25" x14ac:dyDescent="0.2">
      <c r="B52" s="136"/>
      <c r="L52" s="136"/>
    </row>
    <row r="53" spans="1:31" ht="11.25" x14ac:dyDescent="0.2">
      <c r="B53" s="136"/>
      <c r="L53" s="136"/>
    </row>
    <row r="54" spans="1:31" ht="11.25" x14ac:dyDescent="0.2">
      <c r="B54" s="136"/>
      <c r="L54" s="136"/>
    </row>
    <row r="55" spans="1:31" ht="11.25" x14ac:dyDescent="0.2">
      <c r="B55" s="136"/>
      <c r="L55" s="136"/>
    </row>
    <row r="56" spans="1:31" ht="11.25" x14ac:dyDescent="0.2">
      <c r="B56" s="136"/>
      <c r="L56" s="136"/>
    </row>
    <row r="57" spans="1:31" ht="11.25" x14ac:dyDescent="0.2">
      <c r="B57" s="136"/>
      <c r="L57" s="136"/>
    </row>
    <row r="58" spans="1:31" ht="11.25" x14ac:dyDescent="0.2">
      <c r="B58" s="136"/>
      <c r="L58" s="136"/>
    </row>
    <row r="59" spans="1:31" ht="11.25" x14ac:dyDescent="0.2">
      <c r="B59" s="136"/>
      <c r="L59" s="136"/>
    </row>
    <row r="60" spans="1:31" ht="11.25" x14ac:dyDescent="0.2">
      <c r="B60" s="136"/>
      <c r="L60" s="136"/>
    </row>
    <row r="61" spans="1:31" s="270" customFormat="1" ht="12.75" x14ac:dyDescent="0.2">
      <c r="A61" s="143"/>
      <c r="B61" s="144"/>
      <c r="C61" s="143"/>
      <c r="D61" s="291" t="s">
        <v>54</v>
      </c>
      <c r="E61" s="292"/>
      <c r="F61" s="293" t="s">
        <v>55</v>
      </c>
      <c r="G61" s="291" t="s">
        <v>54</v>
      </c>
      <c r="H61" s="292"/>
      <c r="I61" s="292"/>
      <c r="J61" s="294" t="s">
        <v>55</v>
      </c>
      <c r="K61" s="292"/>
      <c r="L61" s="269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31" ht="11.25" x14ac:dyDescent="0.2">
      <c r="B62" s="136"/>
      <c r="L62" s="136"/>
    </row>
    <row r="63" spans="1:31" ht="11.25" x14ac:dyDescent="0.2">
      <c r="B63" s="136"/>
      <c r="L63" s="136"/>
    </row>
    <row r="64" spans="1:31" ht="11.25" x14ac:dyDescent="0.2">
      <c r="B64" s="136"/>
      <c r="L64" s="136"/>
    </row>
    <row r="65" spans="1:31" s="270" customFormat="1" ht="12.75" x14ac:dyDescent="0.2">
      <c r="A65" s="143"/>
      <c r="B65" s="144"/>
      <c r="C65" s="143"/>
      <c r="D65" s="289" t="s">
        <v>56</v>
      </c>
      <c r="E65" s="295"/>
      <c r="F65" s="295"/>
      <c r="G65" s="289" t="s">
        <v>57</v>
      </c>
      <c r="H65" s="295"/>
      <c r="I65" s="295"/>
      <c r="J65" s="295"/>
      <c r="K65" s="295"/>
      <c r="L65" s="269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</row>
    <row r="66" spans="1:31" ht="11.25" x14ac:dyDescent="0.2">
      <c r="B66" s="136"/>
      <c r="L66" s="136"/>
    </row>
    <row r="67" spans="1:31" ht="11.25" x14ac:dyDescent="0.2">
      <c r="B67" s="136"/>
      <c r="L67" s="136"/>
    </row>
    <row r="68" spans="1:31" ht="11.25" x14ac:dyDescent="0.2">
      <c r="B68" s="136"/>
      <c r="L68" s="136"/>
    </row>
    <row r="69" spans="1:31" ht="11.25" x14ac:dyDescent="0.2">
      <c r="B69" s="136"/>
      <c r="L69" s="136"/>
    </row>
    <row r="70" spans="1:31" ht="11.25" x14ac:dyDescent="0.2">
      <c r="B70" s="136"/>
      <c r="L70" s="136"/>
    </row>
    <row r="71" spans="1:31" ht="11.25" x14ac:dyDescent="0.2">
      <c r="B71" s="136"/>
      <c r="L71" s="136"/>
    </row>
    <row r="72" spans="1:31" ht="11.25" x14ac:dyDescent="0.2">
      <c r="B72" s="136"/>
      <c r="L72" s="136"/>
    </row>
    <row r="73" spans="1:31" ht="11.25" x14ac:dyDescent="0.2">
      <c r="B73" s="136"/>
      <c r="L73" s="136"/>
    </row>
    <row r="74" spans="1:31" ht="11.25" x14ac:dyDescent="0.2">
      <c r="B74" s="136"/>
      <c r="L74" s="136"/>
    </row>
    <row r="75" spans="1:31" ht="11.25" x14ac:dyDescent="0.2">
      <c r="B75" s="136"/>
      <c r="L75" s="136"/>
    </row>
    <row r="76" spans="1:31" s="270" customFormat="1" ht="12.75" x14ac:dyDescent="0.2">
      <c r="A76" s="143"/>
      <c r="B76" s="144"/>
      <c r="C76" s="143"/>
      <c r="D76" s="291" t="s">
        <v>54</v>
      </c>
      <c r="E76" s="292"/>
      <c r="F76" s="293" t="s">
        <v>55</v>
      </c>
      <c r="G76" s="291" t="s">
        <v>54</v>
      </c>
      <c r="H76" s="292"/>
      <c r="I76" s="292"/>
      <c r="J76" s="294" t="s">
        <v>55</v>
      </c>
      <c r="K76" s="292"/>
      <c r="L76" s="269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</row>
    <row r="77" spans="1:31" s="270" customFormat="1" ht="14.45" customHeight="1" x14ac:dyDescent="0.2">
      <c r="A77" s="143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269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81" spans="1:31" s="270" customFormat="1" ht="6.95" customHeight="1" x14ac:dyDescent="0.2">
      <c r="A81" s="14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269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31" s="270" customFormat="1" ht="24.95" customHeight="1" x14ac:dyDescent="0.2">
      <c r="A82" s="143"/>
      <c r="B82" s="144"/>
      <c r="C82" s="266" t="s">
        <v>111</v>
      </c>
      <c r="D82" s="143"/>
      <c r="E82" s="143"/>
      <c r="F82" s="143"/>
      <c r="G82" s="143"/>
      <c r="H82" s="143"/>
      <c r="I82" s="143"/>
      <c r="J82" s="143"/>
      <c r="K82" s="143"/>
      <c r="L82" s="269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31" s="270" customFormat="1" ht="6.95" customHeight="1" x14ac:dyDescent="0.2">
      <c r="A83" s="143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269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31" s="270" customFormat="1" ht="12" customHeight="1" x14ac:dyDescent="0.2">
      <c r="A84" s="143"/>
      <c r="B84" s="144"/>
      <c r="C84" s="268" t="s">
        <v>14</v>
      </c>
      <c r="D84" s="143"/>
      <c r="E84" s="143"/>
      <c r="F84" s="143"/>
      <c r="G84" s="143"/>
      <c r="H84" s="143"/>
      <c r="I84" s="143"/>
      <c r="J84" s="143"/>
      <c r="K84" s="143"/>
      <c r="L84" s="269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31" s="270" customFormat="1" ht="16.5" customHeight="1" x14ac:dyDescent="0.2">
      <c r="A85" s="143"/>
      <c r="B85" s="144"/>
      <c r="C85" s="143"/>
      <c r="D85" s="143"/>
      <c r="E85" s="141" t="str">
        <f>E7</f>
        <v>Kosmonosy, obnova vodovodu a kanalizace - 2. etapa - část B</v>
      </c>
      <c r="F85" s="142"/>
      <c r="G85" s="142"/>
      <c r="H85" s="142"/>
      <c r="I85" s="143"/>
      <c r="J85" s="143"/>
      <c r="K85" s="143"/>
      <c r="L85" s="269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31" ht="12" customHeight="1" x14ac:dyDescent="0.2">
      <c r="B86" s="136"/>
      <c r="C86" s="268" t="s">
        <v>107</v>
      </c>
      <c r="L86" s="136"/>
    </row>
    <row r="87" spans="1:31" s="270" customFormat="1" ht="16.5" customHeight="1" x14ac:dyDescent="0.2">
      <c r="A87" s="143"/>
      <c r="B87" s="144"/>
      <c r="C87" s="143"/>
      <c r="D87" s="143"/>
      <c r="E87" s="141" t="s">
        <v>555</v>
      </c>
      <c r="F87" s="203"/>
      <c r="G87" s="203"/>
      <c r="H87" s="203"/>
      <c r="I87" s="143"/>
      <c r="J87" s="143"/>
      <c r="K87" s="143"/>
      <c r="L87" s="269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31" s="270" customFormat="1" ht="12" customHeight="1" x14ac:dyDescent="0.2">
      <c r="A88" s="143"/>
      <c r="B88" s="144"/>
      <c r="C88" s="268" t="s">
        <v>109</v>
      </c>
      <c r="D88" s="143"/>
      <c r="E88" s="143"/>
      <c r="F88" s="143"/>
      <c r="G88" s="143"/>
      <c r="H88" s="143"/>
      <c r="I88" s="143"/>
      <c r="J88" s="143"/>
      <c r="K88" s="143"/>
      <c r="L88" s="269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pans="1:31" s="270" customFormat="1" ht="16.5" customHeight="1" x14ac:dyDescent="0.2">
      <c r="A89" s="143"/>
      <c r="B89" s="144"/>
      <c r="C89" s="143"/>
      <c r="D89" s="143"/>
      <c r="E89" s="271" t="str">
        <f>E11</f>
        <v>SO 6.1.1. - Stoka G</v>
      </c>
      <c r="F89" s="203"/>
      <c r="G89" s="203"/>
      <c r="H89" s="203"/>
      <c r="I89" s="143"/>
      <c r="J89" s="143"/>
      <c r="K89" s="143"/>
      <c r="L89" s="269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</row>
    <row r="90" spans="1:31" s="270" customFormat="1" ht="6.95" customHeight="1" x14ac:dyDescent="0.2">
      <c r="A90" s="143"/>
      <c r="B90" s="144"/>
      <c r="C90" s="143"/>
      <c r="D90" s="143"/>
      <c r="E90" s="143"/>
      <c r="F90" s="143"/>
      <c r="G90" s="143"/>
      <c r="H90" s="143"/>
      <c r="I90" s="143"/>
      <c r="J90" s="143"/>
      <c r="K90" s="143"/>
      <c r="L90" s="269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</row>
    <row r="91" spans="1:31" s="270" customFormat="1" ht="12" customHeight="1" x14ac:dyDescent="0.2">
      <c r="A91" s="143"/>
      <c r="B91" s="144"/>
      <c r="C91" s="268" t="s">
        <v>18</v>
      </c>
      <c r="D91" s="143"/>
      <c r="E91" s="143"/>
      <c r="F91" s="272" t="str">
        <f>F14</f>
        <v>Kosmonosy</v>
      </c>
      <c r="G91" s="143"/>
      <c r="H91" s="143"/>
      <c r="I91" s="268" t="s">
        <v>20</v>
      </c>
      <c r="J91" s="273" t="str">
        <f>IF(J14="","",J14)</f>
        <v>29. 10. 2020</v>
      </c>
      <c r="K91" s="143"/>
      <c r="L91" s="269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  <row r="92" spans="1:31" s="270" customFormat="1" ht="6.95" customHeight="1" x14ac:dyDescent="0.2">
      <c r="A92" s="143"/>
      <c r="B92" s="144"/>
      <c r="C92" s="143"/>
      <c r="D92" s="143"/>
      <c r="E92" s="143"/>
      <c r="F92" s="143"/>
      <c r="G92" s="143"/>
      <c r="H92" s="143"/>
      <c r="I92" s="143"/>
      <c r="J92" s="143"/>
      <c r="K92" s="143"/>
      <c r="L92" s="269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31" s="270" customFormat="1" ht="15.2" customHeight="1" x14ac:dyDescent="0.2">
      <c r="A93" s="143"/>
      <c r="B93" s="144"/>
      <c r="C93" s="268" t="s">
        <v>22</v>
      </c>
      <c r="D93" s="143"/>
      <c r="E93" s="143"/>
      <c r="F93" s="272" t="str">
        <f>E17</f>
        <v>Vodovody a kanalizace Mladá Boleslav, a.s.</v>
      </c>
      <c r="G93" s="143"/>
      <c r="H93" s="143"/>
      <c r="I93" s="268" t="s">
        <v>30</v>
      </c>
      <c r="J93" s="296" t="str">
        <f>E23</f>
        <v>ŠINDLAR s.r.o.</v>
      </c>
      <c r="K93" s="143"/>
      <c r="L93" s="269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</row>
    <row r="94" spans="1:31" s="270" customFormat="1" ht="15.2" customHeight="1" x14ac:dyDescent="0.2">
      <c r="A94" s="143"/>
      <c r="B94" s="144"/>
      <c r="C94" s="268" t="s">
        <v>28</v>
      </c>
      <c r="D94" s="143"/>
      <c r="E94" s="143"/>
      <c r="F94" s="272" t="str">
        <f>IF(E20="","",E20)</f>
        <v>Dle výběrového řízení</v>
      </c>
      <c r="G94" s="143"/>
      <c r="H94" s="143"/>
      <c r="I94" s="268" t="s">
        <v>35</v>
      </c>
      <c r="J94" s="296" t="str">
        <f>E26</f>
        <v>Roman Bárta</v>
      </c>
      <c r="K94" s="143"/>
      <c r="L94" s="269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</row>
    <row r="95" spans="1:31" s="270" customFormat="1" ht="10.35" customHeight="1" x14ac:dyDescent="0.2">
      <c r="A95" s="143"/>
      <c r="B95" s="144"/>
      <c r="C95" s="143"/>
      <c r="D95" s="143"/>
      <c r="E95" s="143"/>
      <c r="F95" s="143"/>
      <c r="G95" s="143"/>
      <c r="H95" s="143"/>
      <c r="I95" s="143"/>
      <c r="J95" s="143"/>
      <c r="K95" s="143"/>
      <c r="L95" s="269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</row>
    <row r="96" spans="1:31" s="270" customFormat="1" ht="29.25" customHeight="1" x14ac:dyDescent="0.2">
      <c r="A96" s="143"/>
      <c r="B96" s="144"/>
      <c r="C96" s="297" t="s">
        <v>112</v>
      </c>
      <c r="D96" s="283"/>
      <c r="E96" s="283"/>
      <c r="F96" s="283"/>
      <c r="G96" s="283"/>
      <c r="H96" s="283"/>
      <c r="I96" s="283"/>
      <c r="J96" s="298" t="s">
        <v>113</v>
      </c>
      <c r="K96" s="283"/>
      <c r="L96" s="269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</row>
    <row r="97" spans="1:47" s="270" customFormat="1" ht="10.35" customHeight="1" x14ac:dyDescent="0.2">
      <c r="A97" s="143"/>
      <c r="B97" s="144"/>
      <c r="C97" s="143"/>
      <c r="D97" s="143"/>
      <c r="E97" s="143"/>
      <c r="F97" s="143"/>
      <c r="G97" s="143"/>
      <c r="H97" s="143"/>
      <c r="I97" s="143"/>
      <c r="J97" s="143"/>
      <c r="K97" s="143"/>
      <c r="L97" s="269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</row>
    <row r="98" spans="1:47" s="270" customFormat="1" ht="22.9" customHeight="1" x14ac:dyDescent="0.2">
      <c r="A98" s="143"/>
      <c r="B98" s="144"/>
      <c r="C98" s="299" t="s">
        <v>114</v>
      </c>
      <c r="D98" s="143"/>
      <c r="E98" s="143"/>
      <c r="F98" s="143"/>
      <c r="G98" s="143"/>
      <c r="H98" s="143"/>
      <c r="I98" s="143"/>
      <c r="J98" s="278">
        <f>J131</f>
        <v>0</v>
      </c>
      <c r="K98" s="143"/>
      <c r="L98" s="269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U98" s="132" t="s">
        <v>115</v>
      </c>
    </row>
    <row r="99" spans="1:47" s="300" customFormat="1" ht="24.95" customHeight="1" x14ac:dyDescent="0.2">
      <c r="B99" s="301"/>
      <c r="D99" s="302" t="s">
        <v>116</v>
      </c>
      <c r="E99" s="303"/>
      <c r="F99" s="303"/>
      <c r="G99" s="303"/>
      <c r="H99" s="303"/>
      <c r="I99" s="303"/>
      <c r="J99" s="304">
        <f>J132</f>
        <v>0</v>
      </c>
      <c r="L99" s="301"/>
    </row>
    <row r="100" spans="1:47" s="305" customFormat="1" ht="19.899999999999999" customHeight="1" x14ac:dyDescent="0.2">
      <c r="B100" s="306"/>
      <c r="D100" s="307" t="s">
        <v>117</v>
      </c>
      <c r="E100" s="308"/>
      <c r="F100" s="308"/>
      <c r="G100" s="308"/>
      <c r="H100" s="308"/>
      <c r="I100" s="308"/>
      <c r="J100" s="309">
        <f>J133</f>
        <v>0</v>
      </c>
      <c r="L100" s="306"/>
    </row>
    <row r="101" spans="1:47" s="305" customFormat="1" ht="19.899999999999999" customHeight="1" x14ac:dyDescent="0.2">
      <c r="B101" s="306"/>
      <c r="D101" s="307" t="s">
        <v>118</v>
      </c>
      <c r="E101" s="308"/>
      <c r="F101" s="308"/>
      <c r="G101" s="308"/>
      <c r="H101" s="308"/>
      <c r="I101" s="308"/>
      <c r="J101" s="309">
        <f>J207</f>
        <v>0</v>
      </c>
      <c r="L101" s="306"/>
    </row>
    <row r="102" spans="1:47" s="305" customFormat="1" ht="19.899999999999999" customHeight="1" x14ac:dyDescent="0.2">
      <c r="B102" s="306"/>
      <c r="D102" s="307" t="s">
        <v>119</v>
      </c>
      <c r="E102" s="308"/>
      <c r="F102" s="308"/>
      <c r="G102" s="308"/>
      <c r="H102" s="308"/>
      <c r="I102" s="308"/>
      <c r="J102" s="309">
        <f>J213</f>
        <v>0</v>
      </c>
      <c r="L102" s="306"/>
    </row>
    <row r="103" spans="1:47" s="305" customFormat="1" ht="19.899999999999999" customHeight="1" x14ac:dyDescent="0.2">
      <c r="B103" s="306"/>
      <c r="D103" s="307" t="s">
        <v>120</v>
      </c>
      <c r="E103" s="308"/>
      <c r="F103" s="308"/>
      <c r="G103" s="308"/>
      <c r="H103" s="308"/>
      <c r="I103" s="308"/>
      <c r="J103" s="309">
        <f>J222</f>
        <v>0</v>
      </c>
      <c r="L103" s="306"/>
    </row>
    <row r="104" spans="1:47" s="305" customFormat="1" ht="19.899999999999999" customHeight="1" x14ac:dyDescent="0.2">
      <c r="B104" s="306"/>
      <c r="D104" s="307" t="s">
        <v>121</v>
      </c>
      <c r="E104" s="308"/>
      <c r="F104" s="308"/>
      <c r="G104" s="308"/>
      <c r="H104" s="308"/>
      <c r="I104" s="308"/>
      <c r="J104" s="309">
        <f>J247</f>
        <v>0</v>
      </c>
      <c r="L104" s="306"/>
    </row>
    <row r="105" spans="1:47" s="305" customFormat="1" ht="19.899999999999999" customHeight="1" x14ac:dyDescent="0.2">
      <c r="B105" s="306"/>
      <c r="D105" s="307" t="s">
        <v>122</v>
      </c>
      <c r="E105" s="308"/>
      <c r="F105" s="308"/>
      <c r="G105" s="308"/>
      <c r="H105" s="308"/>
      <c r="I105" s="308"/>
      <c r="J105" s="309">
        <f>J276</f>
        <v>0</v>
      </c>
      <c r="L105" s="306"/>
    </row>
    <row r="106" spans="1:47" s="305" customFormat="1" ht="19.899999999999999" customHeight="1" x14ac:dyDescent="0.2">
      <c r="B106" s="306"/>
      <c r="D106" s="307" t="s">
        <v>123</v>
      </c>
      <c r="E106" s="308"/>
      <c r="F106" s="308"/>
      <c r="G106" s="308"/>
      <c r="H106" s="308"/>
      <c r="I106" s="308"/>
      <c r="J106" s="309">
        <f>J339</f>
        <v>0</v>
      </c>
      <c r="L106" s="306"/>
    </row>
    <row r="107" spans="1:47" s="305" customFormat="1" ht="19.899999999999999" customHeight="1" x14ac:dyDescent="0.2">
      <c r="B107" s="306"/>
      <c r="D107" s="307" t="s">
        <v>124</v>
      </c>
      <c r="E107" s="308"/>
      <c r="F107" s="308"/>
      <c r="G107" s="308"/>
      <c r="H107" s="308"/>
      <c r="I107" s="308"/>
      <c r="J107" s="309">
        <f>J351</f>
        <v>0</v>
      </c>
      <c r="L107" s="306"/>
    </row>
    <row r="108" spans="1:47" s="305" customFormat="1" ht="19.899999999999999" customHeight="1" x14ac:dyDescent="0.2">
      <c r="B108" s="306"/>
      <c r="D108" s="307" t="s">
        <v>125</v>
      </c>
      <c r="E108" s="308"/>
      <c r="F108" s="308"/>
      <c r="G108" s="308"/>
      <c r="H108" s="308"/>
      <c r="I108" s="308"/>
      <c r="J108" s="309">
        <f>J360</f>
        <v>0</v>
      </c>
      <c r="L108" s="306"/>
    </row>
    <row r="109" spans="1:47" s="300" customFormat="1" ht="24.95" customHeight="1" x14ac:dyDescent="0.2">
      <c r="B109" s="301"/>
      <c r="D109" s="302" t="s">
        <v>126</v>
      </c>
      <c r="E109" s="303"/>
      <c r="F109" s="303"/>
      <c r="G109" s="303"/>
      <c r="H109" s="303"/>
      <c r="I109" s="303"/>
      <c r="J109" s="304">
        <f>J362</f>
        <v>0</v>
      </c>
      <c r="L109" s="301"/>
    </row>
    <row r="110" spans="1:47" s="270" customFormat="1" ht="21.75" customHeight="1" x14ac:dyDescent="0.2">
      <c r="A110" s="143"/>
      <c r="B110" s="144"/>
      <c r="C110" s="143"/>
      <c r="D110" s="143"/>
      <c r="E110" s="143"/>
      <c r="F110" s="143"/>
      <c r="G110" s="143"/>
      <c r="H110" s="143"/>
      <c r="I110" s="143"/>
      <c r="J110" s="143"/>
      <c r="K110" s="143"/>
      <c r="L110" s="269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</row>
    <row r="111" spans="1:47" s="270" customFormat="1" ht="6.95" customHeight="1" x14ac:dyDescent="0.2">
      <c r="A111" s="143"/>
      <c r="B111" s="170"/>
      <c r="C111" s="171"/>
      <c r="D111" s="171"/>
      <c r="E111" s="171"/>
      <c r="F111" s="171"/>
      <c r="G111" s="171"/>
      <c r="H111" s="171"/>
      <c r="I111" s="171"/>
      <c r="J111" s="171"/>
      <c r="K111" s="171"/>
      <c r="L111" s="269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</row>
    <row r="115" spans="1:31" s="270" customFormat="1" ht="6.95" customHeight="1" x14ac:dyDescent="0.2">
      <c r="A115" s="143"/>
      <c r="B115" s="173"/>
      <c r="C115" s="174"/>
      <c r="D115" s="174"/>
      <c r="E115" s="174"/>
      <c r="F115" s="174"/>
      <c r="G115" s="174"/>
      <c r="H115" s="174"/>
      <c r="I115" s="174"/>
      <c r="J115" s="174"/>
      <c r="K115" s="174"/>
      <c r="L115" s="269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</row>
    <row r="116" spans="1:31" s="270" customFormat="1" ht="24.95" customHeight="1" x14ac:dyDescent="0.2">
      <c r="A116" s="143"/>
      <c r="B116" s="144"/>
      <c r="C116" s="266" t="s">
        <v>127</v>
      </c>
      <c r="D116" s="143"/>
      <c r="E116" s="143"/>
      <c r="F116" s="143"/>
      <c r="G116" s="143"/>
      <c r="H116" s="143"/>
      <c r="I116" s="143"/>
      <c r="J116" s="143"/>
      <c r="K116" s="143"/>
      <c r="L116" s="269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</row>
    <row r="117" spans="1:31" s="270" customFormat="1" ht="6.95" customHeight="1" x14ac:dyDescent="0.2">
      <c r="A117" s="143"/>
      <c r="B117" s="144"/>
      <c r="C117" s="143"/>
      <c r="D117" s="143"/>
      <c r="E117" s="143"/>
      <c r="F117" s="143"/>
      <c r="G117" s="143"/>
      <c r="H117" s="143"/>
      <c r="I117" s="143"/>
      <c r="J117" s="143"/>
      <c r="K117" s="143"/>
      <c r="L117" s="269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</row>
    <row r="118" spans="1:31" s="270" customFormat="1" ht="12" customHeight="1" x14ac:dyDescent="0.2">
      <c r="A118" s="143"/>
      <c r="B118" s="144"/>
      <c r="C118" s="268" t="s">
        <v>14</v>
      </c>
      <c r="D118" s="143"/>
      <c r="E118" s="143"/>
      <c r="F118" s="143"/>
      <c r="G118" s="143"/>
      <c r="H118" s="143"/>
      <c r="I118" s="143"/>
      <c r="J118" s="143"/>
      <c r="K118" s="143"/>
      <c r="L118" s="269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</row>
    <row r="119" spans="1:31" s="270" customFormat="1" ht="16.5" customHeight="1" x14ac:dyDescent="0.2">
      <c r="A119" s="143"/>
      <c r="B119" s="144"/>
      <c r="C119" s="143"/>
      <c r="D119" s="143"/>
      <c r="E119" s="141" t="str">
        <f>E7</f>
        <v>Kosmonosy, obnova vodovodu a kanalizace - 2. etapa - část B</v>
      </c>
      <c r="F119" s="142"/>
      <c r="G119" s="142"/>
      <c r="H119" s="142"/>
      <c r="I119" s="143"/>
      <c r="J119" s="143"/>
      <c r="K119" s="143"/>
      <c r="L119" s="269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</row>
    <row r="120" spans="1:31" ht="12" customHeight="1" x14ac:dyDescent="0.2">
      <c r="B120" s="136"/>
      <c r="C120" s="268" t="s">
        <v>107</v>
      </c>
      <c r="L120" s="136"/>
    </row>
    <row r="121" spans="1:31" s="270" customFormat="1" ht="16.5" customHeight="1" x14ac:dyDescent="0.2">
      <c r="A121" s="143"/>
      <c r="B121" s="144"/>
      <c r="C121" s="143"/>
      <c r="D121" s="143"/>
      <c r="E121" s="141" t="s">
        <v>555</v>
      </c>
      <c r="F121" s="203"/>
      <c r="G121" s="203"/>
      <c r="H121" s="203"/>
      <c r="I121" s="143"/>
      <c r="J121" s="143"/>
      <c r="K121" s="143"/>
      <c r="L121" s="269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</row>
    <row r="122" spans="1:31" s="270" customFormat="1" ht="12" customHeight="1" x14ac:dyDescent="0.2">
      <c r="A122" s="143"/>
      <c r="B122" s="144"/>
      <c r="C122" s="268" t="s">
        <v>109</v>
      </c>
      <c r="D122" s="143"/>
      <c r="E122" s="143"/>
      <c r="F122" s="143"/>
      <c r="G122" s="143"/>
      <c r="H122" s="143"/>
      <c r="I122" s="143"/>
      <c r="J122" s="143"/>
      <c r="K122" s="143"/>
      <c r="L122" s="269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</row>
    <row r="123" spans="1:31" s="270" customFormat="1" ht="16.5" customHeight="1" x14ac:dyDescent="0.2">
      <c r="A123" s="143"/>
      <c r="B123" s="144"/>
      <c r="C123" s="143"/>
      <c r="D123" s="143"/>
      <c r="E123" s="271" t="str">
        <f>E11</f>
        <v>SO 6.1.1. - Stoka G</v>
      </c>
      <c r="F123" s="203"/>
      <c r="G123" s="203"/>
      <c r="H123" s="203"/>
      <c r="I123" s="143"/>
      <c r="J123" s="143"/>
      <c r="K123" s="143"/>
      <c r="L123" s="269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</row>
    <row r="124" spans="1:31" s="270" customFormat="1" ht="6.95" customHeight="1" x14ac:dyDescent="0.2">
      <c r="A124" s="143"/>
      <c r="B124" s="144"/>
      <c r="C124" s="143"/>
      <c r="D124" s="143"/>
      <c r="E124" s="143"/>
      <c r="F124" s="143"/>
      <c r="G124" s="143"/>
      <c r="H124" s="143"/>
      <c r="I124" s="143"/>
      <c r="J124" s="143"/>
      <c r="K124" s="143"/>
      <c r="L124" s="269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</row>
    <row r="125" spans="1:31" s="270" customFormat="1" ht="12" customHeight="1" x14ac:dyDescent="0.2">
      <c r="A125" s="143"/>
      <c r="B125" s="144"/>
      <c r="C125" s="268" t="s">
        <v>18</v>
      </c>
      <c r="D125" s="143"/>
      <c r="E125" s="143"/>
      <c r="F125" s="272" t="str">
        <f>F14</f>
        <v>Kosmonosy</v>
      </c>
      <c r="G125" s="143"/>
      <c r="H125" s="143"/>
      <c r="I125" s="268" t="s">
        <v>20</v>
      </c>
      <c r="J125" s="273" t="str">
        <f>IF(J14="","",J14)</f>
        <v>29. 10. 2020</v>
      </c>
      <c r="K125" s="143"/>
      <c r="L125" s="269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/>
    </row>
    <row r="126" spans="1:31" s="270" customFormat="1" ht="6.95" customHeight="1" x14ac:dyDescent="0.2">
      <c r="A126" s="143"/>
      <c r="B126" s="144"/>
      <c r="C126" s="143"/>
      <c r="D126" s="143"/>
      <c r="E126" s="143"/>
      <c r="F126" s="143"/>
      <c r="G126" s="143"/>
      <c r="H126" s="143"/>
      <c r="I126" s="143"/>
      <c r="J126" s="143"/>
      <c r="K126" s="143"/>
      <c r="L126" s="269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</row>
    <row r="127" spans="1:31" s="270" customFormat="1" ht="15.2" customHeight="1" x14ac:dyDescent="0.2">
      <c r="A127" s="143"/>
      <c r="B127" s="144"/>
      <c r="C127" s="268" t="s">
        <v>22</v>
      </c>
      <c r="D127" s="143"/>
      <c r="E127" s="143"/>
      <c r="F127" s="272" t="str">
        <f>E17</f>
        <v>Vodovody a kanalizace Mladá Boleslav, a.s.</v>
      </c>
      <c r="G127" s="143"/>
      <c r="H127" s="143"/>
      <c r="I127" s="268" t="s">
        <v>30</v>
      </c>
      <c r="J127" s="296" t="str">
        <f>E23</f>
        <v>ŠINDLAR s.r.o.</v>
      </c>
      <c r="K127" s="143"/>
      <c r="L127" s="269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</row>
    <row r="128" spans="1:31" s="270" customFormat="1" ht="15.2" customHeight="1" x14ac:dyDescent="0.2">
      <c r="A128" s="143"/>
      <c r="B128" s="144"/>
      <c r="C128" s="268" t="s">
        <v>28</v>
      </c>
      <c r="D128" s="143"/>
      <c r="E128" s="143"/>
      <c r="F128" s="272" t="str">
        <f>IF(E20="","",E20)</f>
        <v>Dle výběrového řízení</v>
      </c>
      <c r="G128" s="143"/>
      <c r="H128" s="143"/>
      <c r="I128" s="268" t="s">
        <v>35</v>
      </c>
      <c r="J128" s="296" t="str">
        <f>E26</f>
        <v>Roman Bárta</v>
      </c>
      <c r="K128" s="143"/>
      <c r="L128" s="269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pans="1:65" s="270" customFormat="1" ht="10.35" customHeight="1" x14ac:dyDescent="0.2">
      <c r="A129" s="143"/>
      <c r="B129" s="144"/>
      <c r="C129" s="143"/>
      <c r="D129" s="143"/>
      <c r="E129" s="143"/>
      <c r="F129" s="143"/>
      <c r="G129" s="143"/>
      <c r="H129" s="143"/>
      <c r="I129" s="143"/>
      <c r="J129" s="143"/>
      <c r="K129" s="143"/>
      <c r="L129" s="269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317" customFormat="1" ht="29.25" customHeight="1" x14ac:dyDescent="0.2">
      <c r="A130" s="210"/>
      <c r="B130" s="206"/>
      <c r="C130" s="310" t="s">
        <v>128</v>
      </c>
      <c r="D130" s="311" t="s">
        <v>64</v>
      </c>
      <c r="E130" s="311" t="s">
        <v>60</v>
      </c>
      <c r="F130" s="311" t="s">
        <v>61</v>
      </c>
      <c r="G130" s="311" t="s">
        <v>129</v>
      </c>
      <c r="H130" s="311" t="s">
        <v>130</v>
      </c>
      <c r="I130" s="311" t="s">
        <v>131</v>
      </c>
      <c r="J130" s="311" t="s">
        <v>113</v>
      </c>
      <c r="K130" s="312" t="s">
        <v>132</v>
      </c>
      <c r="L130" s="313"/>
      <c r="M130" s="314" t="s">
        <v>1</v>
      </c>
      <c r="N130" s="315" t="s">
        <v>43</v>
      </c>
      <c r="O130" s="315" t="s">
        <v>133</v>
      </c>
      <c r="P130" s="315" t="s">
        <v>134</v>
      </c>
      <c r="Q130" s="315" t="s">
        <v>135</v>
      </c>
      <c r="R130" s="315" t="s">
        <v>136</v>
      </c>
      <c r="S130" s="315" t="s">
        <v>137</v>
      </c>
      <c r="T130" s="316" t="s">
        <v>138</v>
      </c>
      <c r="U130" s="210"/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/>
    </row>
    <row r="131" spans="1:65" s="270" customFormat="1" ht="22.9" customHeight="1" x14ac:dyDescent="0.25">
      <c r="A131" s="143"/>
      <c r="B131" s="144"/>
      <c r="C131" s="318" t="s">
        <v>139</v>
      </c>
      <c r="D131" s="143"/>
      <c r="E131" s="143"/>
      <c r="F131" s="143"/>
      <c r="G131" s="143"/>
      <c r="H131" s="143"/>
      <c r="I131" s="143"/>
      <c r="J131" s="319">
        <f>BK131</f>
        <v>0</v>
      </c>
      <c r="K131" s="143"/>
      <c r="L131" s="144"/>
      <c r="M131" s="320"/>
      <c r="N131" s="321"/>
      <c r="O131" s="155"/>
      <c r="P131" s="322">
        <f>P132+P362</f>
        <v>3919.7888509999993</v>
      </c>
      <c r="Q131" s="155"/>
      <c r="R131" s="322">
        <f>R132+R362</f>
        <v>307.33322601000009</v>
      </c>
      <c r="S131" s="155"/>
      <c r="T131" s="323">
        <f>T132+T362</f>
        <v>758.59114799999998</v>
      </c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  <c r="AT131" s="132" t="s">
        <v>78</v>
      </c>
      <c r="AU131" s="132" t="s">
        <v>115</v>
      </c>
      <c r="BK131" s="324">
        <f>BK132+BK362</f>
        <v>0</v>
      </c>
    </row>
    <row r="132" spans="1:65" s="325" customFormat="1" ht="25.9" customHeight="1" x14ac:dyDescent="0.2">
      <c r="B132" s="326"/>
      <c r="D132" s="327" t="s">
        <v>78</v>
      </c>
      <c r="E132" s="328" t="s">
        <v>140</v>
      </c>
      <c r="F132" s="328" t="s">
        <v>141</v>
      </c>
      <c r="J132" s="329">
        <f>BK132</f>
        <v>0</v>
      </c>
      <c r="L132" s="326"/>
      <c r="M132" s="330"/>
      <c r="N132" s="331"/>
      <c r="O132" s="331"/>
      <c r="P132" s="332">
        <f>P133+P207+P213+P222+P247+P276+P339+P351+P360</f>
        <v>3919.7888509999993</v>
      </c>
      <c r="Q132" s="331"/>
      <c r="R132" s="332">
        <f>R133+R207+R213+R222+R247+R276+R339+R351+R360</f>
        <v>307.33322601000009</v>
      </c>
      <c r="S132" s="331"/>
      <c r="T132" s="333">
        <f>T133+T207+T213+T222+T247+T276+T339+T351+T360</f>
        <v>758.59114799999998</v>
      </c>
      <c r="AR132" s="327" t="s">
        <v>86</v>
      </c>
      <c r="AT132" s="334" t="s">
        <v>78</v>
      </c>
      <c r="AU132" s="334" t="s">
        <v>79</v>
      </c>
      <c r="AY132" s="327" t="s">
        <v>142</v>
      </c>
      <c r="BK132" s="335">
        <f>BK133+BK207+BK213+BK222+BK247+BK276+BK339+BK351+BK360</f>
        <v>0</v>
      </c>
    </row>
    <row r="133" spans="1:65" s="325" customFormat="1" ht="22.9" customHeight="1" x14ac:dyDescent="0.2">
      <c r="B133" s="326"/>
      <c r="D133" s="327" t="s">
        <v>78</v>
      </c>
      <c r="E133" s="336" t="s">
        <v>86</v>
      </c>
      <c r="F133" s="336" t="s">
        <v>143</v>
      </c>
      <c r="J133" s="337">
        <f>BK133</f>
        <v>0</v>
      </c>
      <c r="L133" s="326"/>
      <c r="M133" s="330"/>
      <c r="N133" s="331"/>
      <c r="O133" s="331"/>
      <c r="P133" s="332">
        <f>SUM(P134:P206)</f>
        <v>1833.8024639999996</v>
      </c>
      <c r="Q133" s="331"/>
      <c r="R133" s="332">
        <f>SUM(R134:R206)</f>
        <v>3.4707869000000002</v>
      </c>
      <c r="S133" s="331"/>
      <c r="T133" s="333">
        <f>SUM(T134:T206)</f>
        <v>492.42904799999997</v>
      </c>
      <c r="AR133" s="327" t="s">
        <v>86</v>
      </c>
      <c r="AT133" s="334" t="s">
        <v>78</v>
      </c>
      <c r="AU133" s="334" t="s">
        <v>86</v>
      </c>
      <c r="AY133" s="327" t="s">
        <v>142</v>
      </c>
      <c r="BK133" s="335">
        <f>SUM(BK134:BK206)</f>
        <v>0</v>
      </c>
    </row>
    <row r="134" spans="1:65" s="270" customFormat="1" ht="55.5" customHeight="1" x14ac:dyDescent="0.2">
      <c r="A134" s="143"/>
      <c r="B134" s="144"/>
      <c r="C134" s="338" t="s">
        <v>86</v>
      </c>
      <c r="D134" s="338" t="s">
        <v>144</v>
      </c>
      <c r="E134" s="339" t="s">
        <v>145</v>
      </c>
      <c r="F134" s="340" t="s">
        <v>146</v>
      </c>
      <c r="G134" s="341" t="s">
        <v>147</v>
      </c>
      <c r="H134" s="342">
        <v>595.97699999999998</v>
      </c>
      <c r="I134" s="85"/>
      <c r="J134" s="343">
        <f>ROUND(I134*H134,2)</f>
        <v>0</v>
      </c>
      <c r="K134" s="340" t="s">
        <v>148</v>
      </c>
      <c r="L134" s="144"/>
      <c r="M134" s="344" t="s">
        <v>1</v>
      </c>
      <c r="N134" s="345" t="s">
        <v>44</v>
      </c>
      <c r="O134" s="346">
        <v>0.11899999999999999</v>
      </c>
      <c r="P134" s="346">
        <f>O134*H134</f>
        <v>70.921262999999996</v>
      </c>
      <c r="Q134" s="346">
        <v>0</v>
      </c>
      <c r="R134" s="346">
        <f>Q134*H134</f>
        <v>0</v>
      </c>
      <c r="S134" s="346">
        <v>0.44</v>
      </c>
      <c r="T134" s="347">
        <f>S134*H134</f>
        <v>262.22987999999998</v>
      </c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/>
      <c r="AR134" s="348" t="s">
        <v>149</v>
      </c>
      <c r="AT134" s="348" t="s">
        <v>144</v>
      </c>
      <c r="AU134" s="348" t="s">
        <v>88</v>
      </c>
      <c r="AY134" s="132" t="s">
        <v>142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32" t="s">
        <v>86</v>
      </c>
      <c r="BK134" s="231">
        <f>ROUND(I134*H134,2)</f>
        <v>0</v>
      </c>
      <c r="BL134" s="132" t="s">
        <v>149</v>
      </c>
      <c r="BM134" s="348" t="s">
        <v>557</v>
      </c>
    </row>
    <row r="135" spans="1:65" s="270" customFormat="1" ht="19.5" x14ac:dyDescent="0.2">
      <c r="A135" s="143"/>
      <c r="B135" s="144"/>
      <c r="C135" s="143"/>
      <c r="D135" s="349" t="s">
        <v>151</v>
      </c>
      <c r="E135" s="143"/>
      <c r="F135" s="350" t="s">
        <v>152</v>
      </c>
      <c r="G135" s="143"/>
      <c r="H135" s="143"/>
      <c r="I135" s="260"/>
      <c r="J135" s="143"/>
      <c r="K135" s="143"/>
      <c r="L135" s="144"/>
      <c r="M135" s="351"/>
      <c r="N135" s="352"/>
      <c r="O135" s="145"/>
      <c r="P135" s="145"/>
      <c r="Q135" s="145"/>
      <c r="R135" s="145"/>
      <c r="S135" s="145"/>
      <c r="T135" s="353"/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/>
      <c r="AT135" s="132" t="s">
        <v>151</v>
      </c>
      <c r="AU135" s="132" t="s">
        <v>88</v>
      </c>
    </row>
    <row r="136" spans="1:65" s="354" customFormat="1" ht="11.25" x14ac:dyDescent="0.2">
      <c r="B136" s="355"/>
      <c r="D136" s="349" t="s">
        <v>153</v>
      </c>
      <c r="E136" s="356" t="s">
        <v>1</v>
      </c>
      <c r="F136" s="357" t="s">
        <v>154</v>
      </c>
      <c r="H136" s="356" t="s">
        <v>1</v>
      </c>
      <c r="I136" s="261"/>
      <c r="L136" s="355"/>
      <c r="M136" s="358"/>
      <c r="N136" s="359"/>
      <c r="O136" s="359"/>
      <c r="P136" s="359"/>
      <c r="Q136" s="359"/>
      <c r="R136" s="359"/>
      <c r="S136" s="359"/>
      <c r="T136" s="360"/>
      <c r="AT136" s="356" t="s">
        <v>153</v>
      </c>
      <c r="AU136" s="356" t="s">
        <v>88</v>
      </c>
      <c r="AV136" s="354" t="s">
        <v>86</v>
      </c>
      <c r="AW136" s="354" t="s">
        <v>34</v>
      </c>
      <c r="AX136" s="354" t="s">
        <v>79</v>
      </c>
      <c r="AY136" s="356" t="s">
        <v>142</v>
      </c>
    </row>
    <row r="137" spans="1:65" s="354" customFormat="1" ht="11.25" x14ac:dyDescent="0.2">
      <c r="B137" s="355"/>
      <c r="D137" s="349" t="s">
        <v>153</v>
      </c>
      <c r="E137" s="356" t="s">
        <v>1</v>
      </c>
      <c r="F137" s="357" t="s">
        <v>155</v>
      </c>
      <c r="H137" s="356" t="s">
        <v>1</v>
      </c>
      <c r="I137" s="261"/>
      <c r="L137" s="355"/>
      <c r="M137" s="358"/>
      <c r="N137" s="359"/>
      <c r="O137" s="359"/>
      <c r="P137" s="359"/>
      <c r="Q137" s="359"/>
      <c r="R137" s="359"/>
      <c r="S137" s="359"/>
      <c r="T137" s="360"/>
      <c r="AT137" s="356" t="s">
        <v>153</v>
      </c>
      <c r="AU137" s="356" t="s">
        <v>88</v>
      </c>
      <c r="AV137" s="354" t="s">
        <v>86</v>
      </c>
      <c r="AW137" s="354" t="s">
        <v>34</v>
      </c>
      <c r="AX137" s="354" t="s">
        <v>79</v>
      </c>
      <c r="AY137" s="356" t="s">
        <v>142</v>
      </c>
    </row>
    <row r="138" spans="1:65" s="361" customFormat="1" ht="11.25" x14ac:dyDescent="0.2">
      <c r="B138" s="362"/>
      <c r="D138" s="349" t="s">
        <v>153</v>
      </c>
      <c r="E138" s="363" t="s">
        <v>1</v>
      </c>
      <c r="F138" s="364" t="s">
        <v>558</v>
      </c>
      <c r="H138" s="365">
        <v>595.97699999999998</v>
      </c>
      <c r="I138" s="262"/>
      <c r="L138" s="362"/>
      <c r="M138" s="366"/>
      <c r="N138" s="367"/>
      <c r="O138" s="367"/>
      <c r="P138" s="367"/>
      <c r="Q138" s="367"/>
      <c r="R138" s="367"/>
      <c r="S138" s="367"/>
      <c r="T138" s="368"/>
      <c r="AT138" s="363" t="s">
        <v>153</v>
      </c>
      <c r="AU138" s="363" t="s">
        <v>88</v>
      </c>
      <c r="AV138" s="361" t="s">
        <v>88</v>
      </c>
      <c r="AW138" s="361" t="s">
        <v>34</v>
      </c>
      <c r="AX138" s="361" t="s">
        <v>86</v>
      </c>
      <c r="AY138" s="363" t="s">
        <v>142</v>
      </c>
    </row>
    <row r="139" spans="1:65" s="270" customFormat="1" ht="44.25" customHeight="1" x14ac:dyDescent="0.2">
      <c r="A139" s="143"/>
      <c r="B139" s="144"/>
      <c r="C139" s="338" t="s">
        <v>88</v>
      </c>
      <c r="D139" s="338" t="s">
        <v>144</v>
      </c>
      <c r="E139" s="339" t="s">
        <v>166</v>
      </c>
      <c r="F139" s="340" t="s">
        <v>167</v>
      </c>
      <c r="G139" s="341" t="s">
        <v>147</v>
      </c>
      <c r="H139" s="342">
        <v>595.97699999999998</v>
      </c>
      <c r="I139" s="85"/>
      <c r="J139" s="343">
        <f>ROUND(I139*H139,2)</f>
        <v>0</v>
      </c>
      <c r="K139" s="340" t="s">
        <v>1</v>
      </c>
      <c r="L139" s="144"/>
      <c r="M139" s="344" t="s">
        <v>1</v>
      </c>
      <c r="N139" s="345" t="s">
        <v>44</v>
      </c>
      <c r="O139" s="346">
        <v>2.1999999999999999E-2</v>
      </c>
      <c r="P139" s="346">
        <f>O139*H139</f>
        <v>13.111493999999999</v>
      </c>
      <c r="Q139" s="346">
        <v>2.9999999999999997E-4</v>
      </c>
      <c r="R139" s="346">
        <f>Q139*H139</f>
        <v>0.17879309999999998</v>
      </c>
      <c r="S139" s="346">
        <v>0.38400000000000001</v>
      </c>
      <c r="T139" s="347">
        <f>S139*H139</f>
        <v>228.85516799999999</v>
      </c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/>
      <c r="AR139" s="348" t="s">
        <v>149</v>
      </c>
      <c r="AT139" s="348" t="s">
        <v>144</v>
      </c>
      <c r="AU139" s="348" t="s">
        <v>88</v>
      </c>
      <c r="AY139" s="132" t="s">
        <v>142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32" t="s">
        <v>86</v>
      </c>
      <c r="BK139" s="231">
        <f>ROUND(I139*H139,2)</f>
        <v>0</v>
      </c>
      <c r="BL139" s="132" t="s">
        <v>149</v>
      </c>
      <c r="BM139" s="348" t="s">
        <v>559</v>
      </c>
    </row>
    <row r="140" spans="1:65" s="270" customFormat="1" ht="19.5" x14ac:dyDescent="0.2">
      <c r="A140" s="143"/>
      <c r="B140" s="144"/>
      <c r="C140" s="143"/>
      <c r="D140" s="349" t="s">
        <v>151</v>
      </c>
      <c r="E140" s="143"/>
      <c r="F140" s="350" t="s">
        <v>169</v>
      </c>
      <c r="G140" s="143"/>
      <c r="H140" s="143"/>
      <c r="I140" s="260"/>
      <c r="J140" s="143"/>
      <c r="K140" s="143"/>
      <c r="L140" s="144"/>
      <c r="M140" s="351"/>
      <c r="N140" s="352"/>
      <c r="O140" s="145"/>
      <c r="P140" s="145"/>
      <c r="Q140" s="145"/>
      <c r="R140" s="145"/>
      <c r="S140" s="145"/>
      <c r="T140" s="353"/>
      <c r="U140" s="143"/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3"/>
      <c r="AT140" s="132" t="s">
        <v>151</v>
      </c>
      <c r="AU140" s="132" t="s">
        <v>88</v>
      </c>
    </row>
    <row r="141" spans="1:65" s="354" customFormat="1" ht="11.25" x14ac:dyDescent="0.2">
      <c r="B141" s="355"/>
      <c r="D141" s="349" t="s">
        <v>153</v>
      </c>
      <c r="E141" s="356" t="s">
        <v>1</v>
      </c>
      <c r="F141" s="357" t="s">
        <v>154</v>
      </c>
      <c r="H141" s="356" t="s">
        <v>1</v>
      </c>
      <c r="I141" s="261"/>
      <c r="L141" s="355"/>
      <c r="M141" s="358"/>
      <c r="N141" s="359"/>
      <c r="O141" s="359"/>
      <c r="P141" s="359"/>
      <c r="Q141" s="359"/>
      <c r="R141" s="359"/>
      <c r="S141" s="359"/>
      <c r="T141" s="360"/>
      <c r="AT141" s="356" t="s">
        <v>153</v>
      </c>
      <c r="AU141" s="356" t="s">
        <v>88</v>
      </c>
      <c r="AV141" s="354" t="s">
        <v>86</v>
      </c>
      <c r="AW141" s="354" t="s">
        <v>34</v>
      </c>
      <c r="AX141" s="354" t="s">
        <v>79</v>
      </c>
      <c r="AY141" s="356" t="s">
        <v>142</v>
      </c>
    </row>
    <row r="142" spans="1:65" s="354" customFormat="1" ht="11.25" x14ac:dyDescent="0.2">
      <c r="B142" s="355"/>
      <c r="D142" s="349" t="s">
        <v>153</v>
      </c>
      <c r="E142" s="356" t="s">
        <v>1</v>
      </c>
      <c r="F142" s="357" t="s">
        <v>155</v>
      </c>
      <c r="H142" s="356" t="s">
        <v>1</v>
      </c>
      <c r="I142" s="261"/>
      <c r="L142" s="355"/>
      <c r="M142" s="358"/>
      <c r="N142" s="359"/>
      <c r="O142" s="359"/>
      <c r="P142" s="359"/>
      <c r="Q142" s="359"/>
      <c r="R142" s="359"/>
      <c r="S142" s="359"/>
      <c r="T142" s="360"/>
      <c r="AT142" s="356" t="s">
        <v>153</v>
      </c>
      <c r="AU142" s="356" t="s">
        <v>88</v>
      </c>
      <c r="AV142" s="354" t="s">
        <v>86</v>
      </c>
      <c r="AW142" s="354" t="s">
        <v>34</v>
      </c>
      <c r="AX142" s="354" t="s">
        <v>79</v>
      </c>
      <c r="AY142" s="356" t="s">
        <v>142</v>
      </c>
    </row>
    <row r="143" spans="1:65" s="361" customFormat="1" ht="11.25" x14ac:dyDescent="0.2">
      <c r="B143" s="362"/>
      <c r="D143" s="349" t="s">
        <v>153</v>
      </c>
      <c r="E143" s="363" t="s">
        <v>1</v>
      </c>
      <c r="F143" s="364" t="s">
        <v>558</v>
      </c>
      <c r="H143" s="365">
        <v>595.97699999999998</v>
      </c>
      <c r="I143" s="262"/>
      <c r="L143" s="362"/>
      <c r="M143" s="366"/>
      <c r="N143" s="367"/>
      <c r="O143" s="367"/>
      <c r="P143" s="367"/>
      <c r="Q143" s="367"/>
      <c r="R143" s="367"/>
      <c r="S143" s="367"/>
      <c r="T143" s="368"/>
      <c r="AT143" s="363" t="s">
        <v>153</v>
      </c>
      <c r="AU143" s="363" t="s">
        <v>88</v>
      </c>
      <c r="AV143" s="361" t="s">
        <v>88</v>
      </c>
      <c r="AW143" s="361" t="s">
        <v>34</v>
      </c>
      <c r="AX143" s="361" t="s">
        <v>86</v>
      </c>
      <c r="AY143" s="363" t="s">
        <v>142</v>
      </c>
    </row>
    <row r="144" spans="1:65" s="270" customFormat="1" ht="49.5" customHeight="1" x14ac:dyDescent="0.2">
      <c r="A144" s="143"/>
      <c r="B144" s="144"/>
      <c r="C144" s="399" t="s">
        <v>1160</v>
      </c>
      <c r="D144" s="338" t="s">
        <v>144</v>
      </c>
      <c r="E144" s="339" t="s">
        <v>1161</v>
      </c>
      <c r="F144" s="340" t="s">
        <v>1162</v>
      </c>
      <c r="G144" s="341" t="s">
        <v>147</v>
      </c>
      <c r="H144" s="342">
        <v>3.5</v>
      </c>
      <c r="I144" s="85"/>
      <c r="J144" s="343">
        <f>ROUND(I144*H144,2)</f>
        <v>0</v>
      </c>
      <c r="K144" s="340" t="s">
        <v>1</v>
      </c>
      <c r="L144" s="144"/>
      <c r="M144" s="344" t="s">
        <v>1</v>
      </c>
      <c r="N144" s="345" t="s">
        <v>44</v>
      </c>
      <c r="O144" s="346">
        <v>2.1999999999999999E-2</v>
      </c>
      <c r="P144" s="346">
        <f>O144*H144</f>
        <v>7.6999999999999999E-2</v>
      </c>
      <c r="Q144" s="346">
        <v>2.9999999999999997E-4</v>
      </c>
      <c r="R144" s="346">
        <f>Q144*H144</f>
        <v>1.0499999999999999E-3</v>
      </c>
      <c r="S144" s="346">
        <v>0.38400000000000001</v>
      </c>
      <c r="T144" s="347">
        <f>S144*H144</f>
        <v>1.3440000000000001</v>
      </c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/>
      <c r="AR144" s="348" t="s">
        <v>149</v>
      </c>
      <c r="AT144" s="348" t="s">
        <v>144</v>
      </c>
      <c r="AU144" s="348" t="s">
        <v>88</v>
      </c>
      <c r="AY144" s="132" t="s">
        <v>142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32" t="s">
        <v>86</v>
      </c>
      <c r="BK144" s="231">
        <f>ROUND(I144*H144,2)</f>
        <v>0</v>
      </c>
      <c r="BL144" s="132" t="s">
        <v>149</v>
      </c>
      <c r="BM144" s="348" t="s">
        <v>1163</v>
      </c>
    </row>
    <row r="145" spans="1:65" s="361" customFormat="1" ht="11.25" x14ac:dyDescent="0.2">
      <c r="B145" s="362"/>
      <c r="D145" s="349" t="s">
        <v>153</v>
      </c>
      <c r="E145" s="363" t="s">
        <v>1</v>
      </c>
      <c r="F145" s="364" t="s">
        <v>1164</v>
      </c>
      <c r="H145" s="365">
        <v>3.5</v>
      </c>
      <c r="I145" s="262"/>
      <c r="L145" s="362"/>
      <c r="M145" s="366"/>
      <c r="N145" s="367"/>
      <c r="O145" s="367"/>
      <c r="P145" s="367"/>
      <c r="Q145" s="367"/>
      <c r="R145" s="367"/>
      <c r="S145" s="367"/>
      <c r="T145" s="368"/>
      <c r="AT145" s="363" t="s">
        <v>153</v>
      </c>
      <c r="AU145" s="363" t="s">
        <v>88</v>
      </c>
      <c r="AV145" s="361" t="s">
        <v>88</v>
      </c>
      <c r="AW145" s="361" t="s">
        <v>34</v>
      </c>
      <c r="AX145" s="361" t="s">
        <v>86</v>
      </c>
      <c r="AY145" s="363" t="s">
        <v>142</v>
      </c>
    </row>
    <row r="146" spans="1:65" s="270" customFormat="1" ht="21.75" customHeight="1" x14ac:dyDescent="0.2">
      <c r="A146" s="143"/>
      <c r="B146" s="144"/>
      <c r="C146" s="338" t="s">
        <v>165</v>
      </c>
      <c r="D146" s="338" t="s">
        <v>144</v>
      </c>
      <c r="E146" s="339" t="s">
        <v>172</v>
      </c>
      <c r="F146" s="340" t="s">
        <v>173</v>
      </c>
      <c r="G146" s="341" t="s">
        <v>174</v>
      </c>
      <c r="H146" s="342">
        <v>50</v>
      </c>
      <c r="I146" s="85"/>
      <c r="J146" s="343">
        <f>ROUND(I146*H146,2)</f>
        <v>0</v>
      </c>
      <c r="K146" s="340" t="s">
        <v>148</v>
      </c>
      <c r="L146" s="144"/>
      <c r="M146" s="344" t="s">
        <v>1</v>
      </c>
      <c r="N146" s="345" t="s">
        <v>44</v>
      </c>
      <c r="O146" s="346">
        <v>0.2</v>
      </c>
      <c r="P146" s="346">
        <f>O146*H146</f>
        <v>10</v>
      </c>
      <c r="Q146" s="346">
        <v>0</v>
      </c>
      <c r="R146" s="346">
        <f>Q146*H146</f>
        <v>0</v>
      </c>
      <c r="S146" s="346">
        <v>0</v>
      </c>
      <c r="T146" s="347">
        <f>S146*H146</f>
        <v>0</v>
      </c>
      <c r="U146" s="143"/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3"/>
      <c r="AR146" s="348" t="s">
        <v>149</v>
      </c>
      <c r="AT146" s="348" t="s">
        <v>144</v>
      </c>
      <c r="AU146" s="348" t="s">
        <v>88</v>
      </c>
      <c r="AY146" s="132" t="s">
        <v>142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32" t="s">
        <v>86</v>
      </c>
      <c r="BK146" s="231">
        <f>ROUND(I146*H146,2)</f>
        <v>0</v>
      </c>
      <c r="BL146" s="132" t="s">
        <v>149</v>
      </c>
      <c r="BM146" s="348" t="s">
        <v>560</v>
      </c>
    </row>
    <row r="147" spans="1:65" s="270" customFormat="1" ht="19.5" x14ac:dyDescent="0.2">
      <c r="A147" s="143"/>
      <c r="B147" s="144"/>
      <c r="C147" s="143"/>
      <c r="D147" s="349" t="s">
        <v>151</v>
      </c>
      <c r="E147" s="143"/>
      <c r="F147" s="350" t="s">
        <v>561</v>
      </c>
      <c r="G147" s="143"/>
      <c r="H147" s="143"/>
      <c r="I147" s="260"/>
      <c r="J147" s="143"/>
      <c r="K147" s="143"/>
      <c r="L147" s="144"/>
      <c r="M147" s="351"/>
      <c r="N147" s="352"/>
      <c r="O147" s="145"/>
      <c r="P147" s="145"/>
      <c r="Q147" s="145"/>
      <c r="R147" s="145"/>
      <c r="S147" s="145"/>
      <c r="T147" s="353"/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/>
      <c r="AT147" s="132" t="s">
        <v>151</v>
      </c>
      <c r="AU147" s="132" t="s">
        <v>88</v>
      </c>
    </row>
    <row r="148" spans="1:65" s="361" customFormat="1" ht="11.25" x14ac:dyDescent="0.2">
      <c r="B148" s="362"/>
      <c r="D148" s="349" t="s">
        <v>153</v>
      </c>
      <c r="E148" s="363" t="s">
        <v>1</v>
      </c>
      <c r="F148" s="364" t="s">
        <v>562</v>
      </c>
      <c r="H148" s="365">
        <v>50</v>
      </c>
      <c r="I148" s="262"/>
      <c r="L148" s="362"/>
      <c r="M148" s="366"/>
      <c r="N148" s="367"/>
      <c r="O148" s="367"/>
      <c r="P148" s="367"/>
      <c r="Q148" s="367"/>
      <c r="R148" s="367"/>
      <c r="S148" s="367"/>
      <c r="T148" s="368"/>
      <c r="AT148" s="363" t="s">
        <v>153</v>
      </c>
      <c r="AU148" s="363" t="s">
        <v>88</v>
      </c>
      <c r="AV148" s="361" t="s">
        <v>88</v>
      </c>
      <c r="AW148" s="361" t="s">
        <v>34</v>
      </c>
      <c r="AX148" s="361" t="s">
        <v>86</v>
      </c>
      <c r="AY148" s="363" t="s">
        <v>142</v>
      </c>
    </row>
    <row r="149" spans="1:65" s="270" customFormat="1" ht="55.5" customHeight="1" x14ac:dyDescent="0.2">
      <c r="A149" s="143"/>
      <c r="B149" s="144"/>
      <c r="C149" s="338" t="s">
        <v>149</v>
      </c>
      <c r="D149" s="338" t="s">
        <v>144</v>
      </c>
      <c r="E149" s="339" t="s">
        <v>563</v>
      </c>
      <c r="F149" s="340" t="s">
        <v>564</v>
      </c>
      <c r="G149" s="341" t="s">
        <v>268</v>
      </c>
      <c r="H149" s="342">
        <v>22.82</v>
      </c>
      <c r="I149" s="85"/>
      <c r="J149" s="343">
        <f>ROUND(I149*H149,2)</f>
        <v>0</v>
      </c>
      <c r="K149" s="340" t="s">
        <v>148</v>
      </c>
      <c r="L149" s="144"/>
      <c r="M149" s="344" t="s">
        <v>1</v>
      </c>
      <c r="N149" s="345" t="s">
        <v>44</v>
      </c>
      <c r="O149" s="346">
        <v>0.70299999999999996</v>
      </c>
      <c r="P149" s="346">
        <f>O149*H149</f>
        <v>16.042459999999998</v>
      </c>
      <c r="Q149" s="346">
        <v>8.6800000000000002E-3</v>
      </c>
      <c r="R149" s="346">
        <f>Q149*H149</f>
        <v>0.19807760000000002</v>
      </c>
      <c r="S149" s="346">
        <v>0</v>
      </c>
      <c r="T149" s="347">
        <f>S149*H149</f>
        <v>0</v>
      </c>
      <c r="U149" s="143"/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3"/>
      <c r="AR149" s="348" t="s">
        <v>149</v>
      </c>
      <c r="AT149" s="348" t="s">
        <v>144</v>
      </c>
      <c r="AU149" s="348" t="s">
        <v>88</v>
      </c>
      <c r="AY149" s="132" t="s">
        <v>142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32" t="s">
        <v>86</v>
      </c>
      <c r="BK149" s="231">
        <f>ROUND(I149*H149,2)</f>
        <v>0</v>
      </c>
      <c r="BL149" s="132" t="s">
        <v>149</v>
      </c>
      <c r="BM149" s="348" t="s">
        <v>565</v>
      </c>
    </row>
    <row r="150" spans="1:65" s="354" customFormat="1" ht="11.25" x14ac:dyDescent="0.2">
      <c r="B150" s="355"/>
      <c r="D150" s="349" t="s">
        <v>153</v>
      </c>
      <c r="E150" s="356" t="s">
        <v>1</v>
      </c>
      <c r="F150" s="357" t="s">
        <v>566</v>
      </c>
      <c r="H150" s="356" t="s">
        <v>1</v>
      </c>
      <c r="I150" s="261"/>
      <c r="L150" s="355"/>
      <c r="M150" s="358"/>
      <c r="N150" s="359"/>
      <c r="O150" s="359"/>
      <c r="P150" s="359"/>
      <c r="Q150" s="359"/>
      <c r="R150" s="359"/>
      <c r="S150" s="359"/>
      <c r="T150" s="360"/>
      <c r="AT150" s="356" t="s">
        <v>153</v>
      </c>
      <c r="AU150" s="356" t="s">
        <v>88</v>
      </c>
      <c r="AV150" s="354" t="s">
        <v>86</v>
      </c>
      <c r="AW150" s="354" t="s">
        <v>34</v>
      </c>
      <c r="AX150" s="354" t="s">
        <v>79</v>
      </c>
      <c r="AY150" s="356" t="s">
        <v>142</v>
      </c>
    </row>
    <row r="151" spans="1:65" s="361" customFormat="1" ht="11.25" x14ac:dyDescent="0.2">
      <c r="B151" s="362"/>
      <c r="D151" s="349" t="s">
        <v>153</v>
      </c>
      <c r="E151" s="363" t="s">
        <v>1</v>
      </c>
      <c r="F151" s="364" t="s">
        <v>567</v>
      </c>
      <c r="H151" s="365">
        <v>22.82</v>
      </c>
      <c r="I151" s="262"/>
      <c r="L151" s="362"/>
      <c r="M151" s="366"/>
      <c r="N151" s="367"/>
      <c r="O151" s="367"/>
      <c r="P151" s="367"/>
      <c r="Q151" s="367"/>
      <c r="R151" s="367"/>
      <c r="S151" s="367"/>
      <c r="T151" s="368"/>
      <c r="AT151" s="363" t="s">
        <v>153</v>
      </c>
      <c r="AU151" s="363" t="s">
        <v>88</v>
      </c>
      <c r="AV151" s="361" t="s">
        <v>88</v>
      </c>
      <c r="AW151" s="361" t="s">
        <v>34</v>
      </c>
      <c r="AX151" s="361" t="s">
        <v>86</v>
      </c>
      <c r="AY151" s="363" t="s">
        <v>142</v>
      </c>
    </row>
    <row r="152" spans="1:65" s="270" customFormat="1" ht="78" customHeight="1" x14ac:dyDescent="0.2">
      <c r="A152" s="143"/>
      <c r="B152" s="144"/>
      <c r="C152" s="338" t="s">
        <v>178</v>
      </c>
      <c r="D152" s="338" t="s">
        <v>144</v>
      </c>
      <c r="E152" s="339" t="s">
        <v>568</v>
      </c>
      <c r="F152" s="340" t="s">
        <v>569</v>
      </c>
      <c r="G152" s="341" t="s">
        <v>268</v>
      </c>
      <c r="H152" s="342">
        <v>30.97</v>
      </c>
      <c r="I152" s="85"/>
      <c r="J152" s="343">
        <f>ROUND(I152*H152,2)</f>
        <v>0</v>
      </c>
      <c r="K152" s="340" t="s">
        <v>148</v>
      </c>
      <c r="L152" s="144"/>
      <c r="M152" s="344" t="s">
        <v>1</v>
      </c>
      <c r="N152" s="345" t="s">
        <v>44</v>
      </c>
      <c r="O152" s="346">
        <v>0.58099999999999996</v>
      </c>
      <c r="P152" s="346">
        <f>O152*H152</f>
        <v>17.993569999999998</v>
      </c>
      <c r="Q152" s="346">
        <v>3.6900000000000002E-2</v>
      </c>
      <c r="R152" s="346">
        <f>Q152*H152</f>
        <v>1.1427929999999999</v>
      </c>
      <c r="S152" s="346">
        <v>0</v>
      </c>
      <c r="T152" s="347">
        <f>S152*H152</f>
        <v>0</v>
      </c>
      <c r="U152" s="143"/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3"/>
      <c r="AR152" s="348" t="s">
        <v>149</v>
      </c>
      <c r="AT152" s="348" t="s">
        <v>144</v>
      </c>
      <c r="AU152" s="348" t="s">
        <v>88</v>
      </c>
      <c r="AY152" s="132" t="s">
        <v>142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32" t="s">
        <v>86</v>
      </c>
      <c r="BK152" s="231">
        <f>ROUND(I152*H152,2)</f>
        <v>0</v>
      </c>
      <c r="BL152" s="132" t="s">
        <v>149</v>
      </c>
      <c r="BM152" s="348" t="s">
        <v>570</v>
      </c>
    </row>
    <row r="153" spans="1:65" s="361" customFormat="1" ht="11.25" x14ac:dyDescent="0.2">
      <c r="B153" s="362"/>
      <c r="D153" s="349" t="s">
        <v>153</v>
      </c>
      <c r="E153" s="363" t="s">
        <v>1</v>
      </c>
      <c r="F153" s="364" t="s">
        <v>571</v>
      </c>
      <c r="H153" s="365">
        <v>30.97</v>
      </c>
      <c r="I153" s="262"/>
      <c r="L153" s="362"/>
      <c r="M153" s="366"/>
      <c r="N153" s="367"/>
      <c r="O153" s="367"/>
      <c r="P153" s="367"/>
      <c r="Q153" s="367"/>
      <c r="R153" s="367"/>
      <c r="S153" s="367"/>
      <c r="T153" s="368"/>
      <c r="AT153" s="363" t="s">
        <v>153</v>
      </c>
      <c r="AU153" s="363" t="s">
        <v>88</v>
      </c>
      <c r="AV153" s="361" t="s">
        <v>88</v>
      </c>
      <c r="AW153" s="361" t="s">
        <v>34</v>
      </c>
      <c r="AX153" s="361" t="s">
        <v>86</v>
      </c>
      <c r="AY153" s="363" t="s">
        <v>142</v>
      </c>
    </row>
    <row r="154" spans="1:65" s="270" customFormat="1" ht="55.5" customHeight="1" x14ac:dyDescent="0.2">
      <c r="A154" s="143"/>
      <c r="B154" s="144"/>
      <c r="C154" s="338" t="s">
        <v>193</v>
      </c>
      <c r="D154" s="338" t="s">
        <v>144</v>
      </c>
      <c r="E154" s="339" t="s">
        <v>572</v>
      </c>
      <c r="F154" s="340" t="s">
        <v>564</v>
      </c>
      <c r="G154" s="341" t="s">
        <v>268</v>
      </c>
      <c r="H154" s="342">
        <v>19.559999999999999</v>
      </c>
      <c r="I154" s="85"/>
      <c r="J154" s="343">
        <f>ROUND(I154*H154,2)</f>
        <v>0</v>
      </c>
      <c r="K154" s="340" t="s">
        <v>148</v>
      </c>
      <c r="L154" s="144"/>
      <c r="M154" s="344" t="s">
        <v>1</v>
      </c>
      <c r="N154" s="345" t="s">
        <v>44</v>
      </c>
      <c r="O154" s="346">
        <v>0.54700000000000004</v>
      </c>
      <c r="P154" s="346">
        <f>O154*H154</f>
        <v>10.69932</v>
      </c>
      <c r="Q154" s="346">
        <v>3.6900000000000002E-2</v>
      </c>
      <c r="R154" s="346">
        <f>Q154*H154</f>
        <v>0.72176399999999996</v>
      </c>
      <c r="S154" s="346">
        <v>0</v>
      </c>
      <c r="T154" s="347">
        <f>S154*H154</f>
        <v>0</v>
      </c>
      <c r="U154" s="143"/>
      <c r="V154" s="143"/>
      <c r="W154" s="143"/>
      <c r="X154" s="143"/>
      <c r="Y154" s="143"/>
      <c r="Z154" s="143"/>
      <c r="AA154" s="143"/>
      <c r="AB154" s="143"/>
      <c r="AC154" s="143"/>
      <c r="AD154" s="143"/>
      <c r="AE154" s="143"/>
      <c r="AR154" s="348" t="s">
        <v>149</v>
      </c>
      <c r="AT154" s="348" t="s">
        <v>144</v>
      </c>
      <c r="AU154" s="348" t="s">
        <v>88</v>
      </c>
      <c r="AY154" s="132" t="s">
        <v>142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32" t="s">
        <v>86</v>
      </c>
      <c r="BK154" s="231">
        <f>ROUND(I154*H154,2)</f>
        <v>0</v>
      </c>
      <c r="BL154" s="132" t="s">
        <v>149</v>
      </c>
      <c r="BM154" s="348" t="s">
        <v>573</v>
      </c>
    </row>
    <row r="155" spans="1:65" s="354" customFormat="1" ht="11.25" x14ac:dyDescent="0.2">
      <c r="B155" s="355"/>
      <c r="D155" s="349" t="s">
        <v>153</v>
      </c>
      <c r="E155" s="356" t="s">
        <v>1</v>
      </c>
      <c r="F155" s="357" t="s">
        <v>566</v>
      </c>
      <c r="H155" s="356" t="s">
        <v>1</v>
      </c>
      <c r="I155" s="261"/>
      <c r="L155" s="355"/>
      <c r="M155" s="358"/>
      <c r="N155" s="359"/>
      <c r="O155" s="359"/>
      <c r="P155" s="359"/>
      <c r="Q155" s="359"/>
      <c r="R155" s="359"/>
      <c r="S155" s="359"/>
      <c r="T155" s="360"/>
      <c r="AT155" s="356" t="s">
        <v>153</v>
      </c>
      <c r="AU155" s="356" t="s">
        <v>88</v>
      </c>
      <c r="AV155" s="354" t="s">
        <v>86</v>
      </c>
      <c r="AW155" s="354" t="s">
        <v>34</v>
      </c>
      <c r="AX155" s="354" t="s">
        <v>79</v>
      </c>
      <c r="AY155" s="356" t="s">
        <v>142</v>
      </c>
    </row>
    <row r="156" spans="1:65" s="361" customFormat="1" ht="11.25" x14ac:dyDescent="0.2">
      <c r="B156" s="362"/>
      <c r="D156" s="349" t="s">
        <v>153</v>
      </c>
      <c r="E156" s="363" t="s">
        <v>1</v>
      </c>
      <c r="F156" s="364" t="s">
        <v>574</v>
      </c>
      <c r="H156" s="365">
        <v>19.559999999999999</v>
      </c>
      <c r="I156" s="262"/>
      <c r="L156" s="362"/>
      <c r="M156" s="366"/>
      <c r="N156" s="367"/>
      <c r="O156" s="367"/>
      <c r="P156" s="367"/>
      <c r="Q156" s="367"/>
      <c r="R156" s="367"/>
      <c r="S156" s="367"/>
      <c r="T156" s="368"/>
      <c r="AT156" s="363" t="s">
        <v>153</v>
      </c>
      <c r="AU156" s="363" t="s">
        <v>88</v>
      </c>
      <c r="AV156" s="361" t="s">
        <v>88</v>
      </c>
      <c r="AW156" s="361" t="s">
        <v>34</v>
      </c>
      <c r="AX156" s="361" t="s">
        <v>86</v>
      </c>
      <c r="AY156" s="363" t="s">
        <v>142</v>
      </c>
    </row>
    <row r="157" spans="1:65" s="270" customFormat="1" ht="33" customHeight="1" x14ac:dyDescent="0.2">
      <c r="A157" s="143"/>
      <c r="B157" s="144"/>
      <c r="C157" s="338" t="s">
        <v>199</v>
      </c>
      <c r="D157" s="338" t="s">
        <v>144</v>
      </c>
      <c r="E157" s="339" t="s">
        <v>575</v>
      </c>
      <c r="F157" s="340" t="s">
        <v>576</v>
      </c>
      <c r="G157" s="341" t="s">
        <v>181</v>
      </c>
      <c r="H157" s="342">
        <v>209.048</v>
      </c>
      <c r="I157" s="85"/>
      <c r="J157" s="343">
        <f>ROUND(I157*H157,2)</f>
        <v>0</v>
      </c>
      <c r="K157" s="340" t="s">
        <v>148</v>
      </c>
      <c r="L157" s="144"/>
      <c r="M157" s="344" t="s">
        <v>1</v>
      </c>
      <c r="N157" s="345" t="s">
        <v>44</v>
      </c>
      <c r="O157" s="346">
        <v>1.7629999999999999</v>
      </c>
      <c r="P157" s="346">
        <f>O157*H157</f>
        <v>368.551624</v>
      </c>
      <c r="Q157" s="346">
        <v>0</v>
      </c>
      <c r="R157" s="346">
        <f>Q157*H157</f>
        <v>0</v>
      </c>
      <c r="S157" s="346">
        <v>0</v>
      </c>
      <c r="T157" s="347">
        <f>S157*H157</f>
        <v>0</v>
      </c>
      <c r="U157" s="143"/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3"/>
      <c r="AR157" s="348" t="s">
        <v>149</v>
      </c>
      <c r="AT157" s="348" t="s">
        <v>144</v>
      </c>
      <c r="AU157" s="348" t="s">
        <v>88</v>
      </c>
      <c r="AY157" s="132" t="s">
        <v>142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32" t="s">
        <v>86</v>
      </c>
      <c r="BK157" s="231">
        <f>ROUND(I157*H157,2)</f>
        <v>0</v>
      </c>
      <c r="BL157" s="132" t="s">
        <v>149</v>
      </c>
      <c r="BM157" s="348" t="s">
        <v>577</v>
      </c>
    </row>
    <row r="158" spans="1:65" s="361" customFormat="1" ht="11.25" x14ac:dyDescent="0.2">
      <c r="B158" s="362"/>
      <c r="D158" s="349" t="s">
        <v>153</v>
      </c>
      <c r="E158" s="363" t="s">
        <v>1</v>
      </c>
      <c r="F158" s="364" t="s">
        <v>578</v>
      </c>
      <c r="H158" s="365">
        <v>209.048</v>
      </c>
      <c r="I158" s="262"/>
      <c r="L158" s="362"/>
      <c r="M158" s="366"/>
      <c r="N158" s="367"/>
      <c r="O158" s="367"/>
      <c r="P158" s="367"/>
      <c r="Q158" s="367"/>
      <c r="R158" s="367"/>
      <c r="S158" s="367"/>
      <c r="T158" s="368"/>
      <c r="AT158" s="363" t="s">
        <v>153</v>
      </c>
      <c r="AU158" s="363" t="s">
        <v>88</v>
      </c>
      <c r="AV158" s="361" t="s">
        <v>88</v>
      </c>
      <c r="AW158" s="361" t="s">
        <v>34</v>
      </c>
      <c r="AX158" s="361" t="s">
        <v>86</v>
      </c>
      <c r="AY158" s="363" t="s">
        <v>142</v>
      </c>
    </row>
    <row r="159" spans="1:65" s="270" customFormat="1" ht="33" customHeight="1" x14ac:dyDescent="0.2">
      <c r="A159" s="143"/>
      <c r="B159" s="144"/>
      <c r="C159" s="338" t="s">
        <v>205</v>
      </c>
      <c r="D159" s="338" t="s">
        <v>144</v>
      </c>
      <c r="E159" s="339" t="s">
        <v>179</v>
      </c>
      <c r="F159" s="340" t="s">
        <v>180</v>
      </c>
      <c r="G159" s="341" t="s">
        <v>181</v>
      </c>
      <c r="H159" s="342">
        <v>1339.394</v>
      </c>
      <c r="I159" s="85"/>
      <c r="J159" s="343">
        <f>ROUND(I159*H159,2)</f>
        <v>0</v>
      </c>
      <c r="K159" s="340" t="s">
        <v>148</v>
      </c>
      <c r="L159" s="144"/>
      <c r="M159" s="344" t="s">
        <v>1</v>
      </c>
      <c r="N159" s="345" t="s">
        <v>44</v>
      </c>
      <c r="O159" s="346">
        <v>0.189</v>
      </c>
      <c r="P159" s="346">
        <f>O159*H159</f>
        <v>253.145466</v>
      </c>
      <c r="Q159" s="346">
        <v>0</v>
      </c>
      <c r="R159" s="346">
        <f>Q159*H159</f>
        <v>0</v>
      </c>
      <c r="S159" s="346">
        <v>0</v>
      </c>
      <c r="T159" s="347">
        <f>S159*H159</f>
        <v>0</v>
      </c>
      <c r="U159" s="143"/>
      <c r="V159" s="143"/>
      <c r="W159" s="143"/>
      <c r="X159" s="143"/>
      <c r="Y159" s="143"/>
      <c r="Z159" s="143"/>
      <c r="AA159" s="143"/>
      <c r="AB159" s="143"/>
      <c r="AC159" s="143"/>
      <c r="AD159" s="143"/>
      <c r="AE159" s="143"/>
      <c r="AR159" s="348" t="s">
        <v>149</v>
      </c>
      <c r="AT159" s="348" t="s">
        <v>144</v>
      </c>
      <c r="AU159" s="348" t="s">
        <v>88</v>
      </c>
      <c r="AY159" s="132" t="s">
        <v>142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32" t="s">
        <v>86</v>
      </c>
      <c r="BK159" s="231">
        <f>ROUND(I159*H159,2)</f>
        <v>0</v>
      </c>
      <c r="BL159" s="132" t="s">
        <v>149</v>
      </c>
      <c r="BM159" s="348" t="s">
        <v>579</v>
      </c>
    </row>
    <row r="160" spans="1:65" s="354" customFormat="1" ht="11.25" x14ac:dyDescent="0.2">
      <c r="B160" s="355"/>
      <c r="D160" s="349" t="s">
        <v>153</v>
      </c>
      <c r="E160" s="356" t="s">
        <v>1</v>
      </c>
      <c r="F160" s="357" t="s">
        <v>580</v>
      </c>
      <c r="H160" s="356" t="s">
        <v>1</v>
      </c>
      <c r="I160" s="261"/>
      <c r="L160" s="355"/>
      <c r="M160" s="358"/>
      <c r="N160" s="359"/>
      <c r="O160" s="359"/>
      <c r="P160" s="359"/>
      <c r="Q160" s="359"/>
      <c r="R160" s="359"/>
      <c r="S160" s="359"/>
      <c r="T160" s="360"/>
      <c r="AT160" s="356" t="s">
        <v>153</v>
      </c>
      <c r="AU160" s="356" t="s">
        <v>88</v>
      </c>
      <c r="AV160" s="354" t="s">
        <v>86</v>
      </c>
      <c r="AW160" s="354" t="s">
        <v>34</v>
      </c>
      <c r="AX160" s="354" t="s">
        <v>79</v>
      </c>
      <c r="AY160" s="356" t="s">
        <v>142</v>
      </c>
    </row>
    <row r="161" spans="1:65" s="354" customFormat="1" ht="11.25" x14ac:dyDescent="0.2">
      <c r="B161" s="355"/>
      <c r="D161" s="349" t="s">
        <v>153</v>
      </c>
      <c r="E161" s="356" t="s">
        <v>1</v>
      </c>
      <c r="F161" s="357" t="s">
        <v>581</v>
      </c>
      <c r="H161" s="356" t="s">
        <v>1</v>
      </c>
      <c r="I161" s="261"/>
      <c r="L161" s="355"/>
      <c r="M161" s="358"/>
      <c r="N161" s="359"/>
      <c r="O161" s="359"/>
      <c r="P161" s="359"/>
      <c r="Q161" s="359"/>
      <c r="R161" s="359"/>
      <c r="S161" s="359"/>
      <c r="T161" s="360"/>
      <c r="AT161" s="356" t="s">
        <v>153</v>
      </c>
      <c r="AU161" s="356" t="s">
        <v>88</v>
      </c>
      <c r="AV161" s="354" t="s">
        <v>86</v>
      </c>
      <c r="AW161" s="354" t="s">
        <v>34</v>
      </c>
      <c r="AX161" s="354" t="s">
        <v>79</v>
      </c>
      <c r="AY161" s="356" t="s">
        <v>142</v>
      </c>
    </row>
    <row r="162" spans="1:65" s="361" customFormat="1" ht="11.25" x14ac:dyDescent="0.2">
      <c r="B162" s="362"/>
      <c r="D162" s="349" t="s">
        <v>153</v>
      </c>
      <c r="E162" s="363" t="s">
        <v>1</v>
      </c>
      <c r="F162" s="364" t="s">
        <v>582</v>
      </c>
      <c r="H162" s="365">
        <v>1484.31</v>
      </c>
      <c r="I162" s="262"/>
      <c r="L162" s="362"/>
      <c r="M162" s="366"/>
      <c r="N162" s="367"/>
      <c r="O162" s="367"/>
      <c r="P162" s="367"/>
      <c r="Q162" s="367"/>
      <c r="R162" s="367"/>
      <c r="S162" s="367"/>
      <c r="T162" s="368"/>
      <c r="AT162" s="363" t="s">
        <v>153</v>
      </c>
      <c r="AU162" s="363" t="s">
        <v>88</v>
      </c>
      <c r="AV162" s="361" t="s">
        <v>88</v>
      </c>
      <c r="AW162" s="361" t="s">
        <v>34</v>
      </c>
      <c r="AX162" s="361" t="s">
        <v>79</v>
      </c>
      <c r="AY162" s="363" t="s">
        <v>142</v>
      </c>
    </row>
    <row r="163" spans="1:65" s="361" customFormat="1" ht="22.5" x14ac:dyDescent="0.2">
      <c r="B163" s="362"/>
      <c r="D163" s="349" t="s">
        <v>153</v>
      </c>
      <c r="E163" s="363" t="s">
        <v>1</v>
      </c>
      <c r="F163" s="364" t="s">
        <v>583</v>
      </c>
      <c r="H163" s="365">
        <v>-230.108</v>
      </c>
      <c r="I163" s="262"/>
      <c r="L163" s="362"/>
      <c r="M163" s="366"/>
      <c r="N163" s="367"/>
      <c r="O163" s="367"/>
      <c r="P163" s="367"/>
      <c r="Q163" s="367"/>
      <c r="R163" s="367"/>
      <c r="S163" s="367"/>
      <c r="T163" s="368"/>
      <c r="AT163" s="363" t="s">
        <v>153</v>
      </c>
      <c r="AU163" s="363" t="s">
        <v>88</v>
      </c>
      <c r="AV163" s="361" t="s">
        <v>88</v>
      </c>
      <c r="AW163" s="361" t="s">
        <v>34</v>
      </c>
      <c r="AX163" s="361" t="s">
        <v>79</v>
      </c>
      <c r="AY163" s="363" t="s">
        <v>142</v>
      </c>
    </row>
    <row r="164" spans="1:65" s="354" customFormat="1" ht="11.25" x14ac:dyDescent="0.2">
      <c r="B164" s="355"/>
      <c r="D164" s="349" t="s">
        <v>153</v>
      </c>
      <c r="E164" s="356" t="s">
        <v>1</v>
      </c>
      <c r="F164" s="357" t="s">
        <v>187</v>
      </c>
      <c r="H164" s="356" t="s">
        <v>1</v>
      </c>
      <c r="I164" s="261"/>
      <c r="L164" s="355"/>
      <c r="M164" s="358"/>
      <c r="N164" s="359"/>
      <c r="O164" s="359"/>
      <c r="P164" s="359"/>
      <c r="Q164" s="359"/>
      <c r="R164" s="359"/>
      <c r="S164" s="359"/>
      <c r="T164" s="360"/>
      <c r="AT164" s="356" t="s">
        <v>153</v>
      </c>
      <c r="AU164" s="356" t="s">
        <v>88</v>
      </c>
      <c r="AV164" s="354" t="s">
        <v>86</v>
      </c>
      <c r="AW164" s="354" t="s">
        <v>34</v>
      </c>
      <c r="AX164" s="354" t="s">
        <v>79</v>
      </c>
      <c r="AY164" s="356" t="s">
        <v>142</v>
      </c>
    </row>
    <row r="165" spans="1:65" s="361" customFormat="1" ht="11.25" x14ac:dyDescent="0.2">
      <c r="B165" s="362"/>
      <c r="D165" s="349" t="s">
        <v>153</v>
      </c>
      <c r="E165" s="363" t="s">
        <v>1</v>
      </c>
      <c r="F165" s="364" t="s">
        <v>584</v>
      </c>
      <c r="H165" s="365">
        <v>85.191999999999993</v>
      </c>
      <c r="I165" s="262"/>
      <c r="L165" s="362"/>
      <c r="M165" s="366"/>
      <c r="N165" s="367"/>
      <c r="O165" s="367"/>
      <c r="P165" s="367"/>
      <c r="Q165" s="367"/>
      <c r="R165" s="367"/>
      <c r="S165" s="367"/>
      <c r="T165" s="368"/>
      <c r="AT165" s="363" t="s">
        <v>153</v>
      </c>
      <c r="AU165" s="363" t="s">
        <v>88</v>
      </c>
      <c r="AV165" s="361" t="s">
        <v>88</v>
      </c>
      <c r="AW165" s="361" t="s">
        <v>34</v>
      </c>
      <c r="AX165" s="361" t="s">
        <v>79</v>
      </c>
      <c r="AY165" s="363" t="s">
        <v>142</v>
      </c>
    </row>
    <row r="166" spans="1:65" s="369" customFormat="1" ht="11.25" x14ac:dyDescent="0.2">
      <c r="B166" s="370"/>
      <c r="D166" s="349" t="s">
        <v>153</v>
      </c>
      <c r="E166" s="371" t="s">
        <v>1</v>
      </c>
      <c r="F166" s="372" t="s">
        <v>159</v>
      </c>
      <c r="H166" s="373">
        <v>1339.394</v>
      </c>
      <c r="I166" s="263"/>
      <c r="L166" s="370"/>
      <c r="M166" s="374"/>
      <c r="N166" s="375"/>
      <c r="O166" s="375"/>
      <c r="P166" s="375"/>
      <c r="Q166" s="375"/>
      <c r="R166" s="375"/>
      <c r="S166" s="375"/>
      <c r="T166" s="376"/>
      <c r="AT166" s="371" t="s">
        <v>153</v>
      </c>
      <c r="AU166" s="371" t="s">
        <v>88</v>
      </c>
      <c r="AV166" s="369" t="s">
        <v>149</v>
      </c>
      <c r="AW166" s="369" t="s">
        <v>34</v>
      </c>
      <c r="AX166" s="369" t="s">
        <v>86</v>
      </c>
      <c r="AY166" s="371" t="s">
        <v>142</v>
      </c>
    </row>
    <row r="167" spans="1:65" s="270" customFormat="1" ht="44.25" customHeight="1" x14ac:dyDescent="0.2">
      <c r="A167" s="143"/>
      <c r="B167" s="144"/>
      <c r="C167" s="338" t="s">
        <v>209</v>
      </c>
      <c r="D167" s="338" t="s">
        <v>144</v>
      </c>
      <c r="E167" s="339" t="s">
        <v>194</v>
      </c>
      <c r="F167" s="340" t="s">
        <v>195</v>
      </c>
      <c r="G167" s="341" t="s">
        <v>181</v>
      </c>
      <c r="H167" s="342">
        <v>401.81799999999998</v>
      </c>
      <c r="I167" s="85"/>
      <c r="J167" s="343">
        <f>ROUND(I167*H167,2)</f>
        <v>0</v>
      </c>
      <c r="K167" s="340" t="s">
        <v>148</v>
      </c>
      <c r="L167" s="144"/>
      <c r="M167" s="344" t="s">
        <v>1</v>
      </c>
      <c r="N167" s="345" t="s">
        <v>44</v>
      </c>
      <c r="O167" s="346">
        <v>0.1</v>
      </c>
      <c r="P167" s="346">
        <f>O167*H167</f>
        <v>40.181800000000003</v>
      </c>
      <c r="Q167" s="346">
        <v>0</v>
      </c>
      <c r="R167" s="346">
        <f>Q167*H167</f>
        <v>0</v>
      </c>
      <c r="S167" s="346">
        <v>0</v>
      </c>
      <c r="T167" s="347">
        <f>S167*H167</f>
        <v>0</v>
      </c>
      <c r="U167" s="143"/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3"/>
      <c r="AR167" s="348" t="s">
        <v>149</v>
      </c>
      <c r="AT167" s="348" t="s">
        <v>144</v>
      </c>
      <c r="AU167" s="348" t="s">
        <v>88</v>
      </c>
      <c r="AY167" s="132" t="s">
        <v>142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32" t="s">
        <v>86</v>
      </c>
      <c r="BK167" s="231">
        <f>ROUND(I167*H167,2)</f>
        <v>0</v>
      </c>
      <c r="BL167" s="132" t="s">
        <v>149</v>
      </c>
      <c r="BM167" s="348" t="s">
        <v>585</v>
      </c>
    </row>
    <row r="168" spans="1:65" s="270" customFormat="1" ht="19.5" x14ac:dyDescent="0.2">
      <c r="A168" s="143"/>
      <c r="B168" s="144"/>
      <c r="C168" s="143"/>
      <c r="D168" s="349" t="s">
        <v>151</v>
      </c>
      <c r="E168" s="143"/>
      <c r="F168" s="350" t="s">
        <v>197</v>
      </c>
      <c r="G168" s="143"/>
      <c r="H168" s="143"/>
      <c r="I168" s="260"/>
      <c r="J168" s="143"/>
      <c r="K168" s="143"/>
      <c r="L168" s="144"/>
      <c r="M168" s="351"/>
      <c r="N168" s="352"/>
      <c r="O168" s="145"/>
      <c r="P168" s="145"/>
      <c r="Q168" s="145"/>
      <c r="R168" s="145"/>
      <c r="S168" s="145"/>
      <c r="T168" s="353"/>
      <c r="U168" s="143"/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3"/>
      <c r="AT168" s="132" t="s">
        <v>151</v>
      </c>
      <c r="AU168" s="132" t="s">
        <v>88</v>
      </c>
    </row>
    <row r="169" spans="1:65" s="361" customFormat="1" ht="11.25" x14ac:dyDescent="0.2">
      <c r="B169" s="362"/>
      <c r="D169" s="349" t="s">
        <v>153</v>
      </c>
      <c r="F169" s="364" t="s">
        <v>586</v>
      </c>
      <c r="H169" s="365">
        <v>401.81799999999998</v>
      </c>
      <c r="I169" s="262"/>
      <c r="L169" s="362"/>
      <c r="M169" s="366"/>
      <c r="N169" s="367"/>
      <c r="O169" s="367"/>
      <c r="P169" s="367"/>
      <c r="Q169" s="367"/>
      <c r="R169" s="367"/>
      <c r="S169" s="367"/>
      <c r="T169" s="368"/>
      <c r="AT169" s="363" t="s">
        <v>153</v>
      </c>
      <c r="AU169" s="363" t="s">
        <v>88</v>
      </c>
      <c r="AV169" s="361" t="s">
        <v>88</v>
      </c>
      <c r="AW169" s="361" t="s">
        <v>3</v>
      </c>
      <c r="AX169" s="361" t="s">
        <v>86</v>
      </c>
      <c r="AY169" s="363" t="s">
        <v>142</v>
      </c>
    </row>
    <row r="170" spans="1:65" s="270" customFormat="1" ht="33" customHeight="1" x14ac:dyDescent="0.2">
      <c r="A170" s="143"/>
      <c r="B170" s="144"/>
      <c r="C170" s="338" t="s">
        <v>216</v>
      </c>
      <c r="D170" s="338" t="s">
        <v>144</v>
      </c>
      <c r="E170" s="339" t="s">
        <v>200</v>
      </c>
      <c r="F170" s="340" t="s">
        <v>201</v>
      </c>
      <c r="G170" s="341" t="s">
        <v>147</v>
      </c>
      <c r="H170" s="342">
        <v>2081.88</v>
      </c>
      <c r="I170" s="85"/>
      <c r="J170" s="343">
        <f>ROUND(I170*H170,2)</f>
        <v>0</v>
      </c>
      <c r="K170" s="340" t="s">
        <v>148</v>
      </c>
      <c r="L170" s="144"/>
      <c r="M170" s="344" t="s">
        <v>1</v>
      </c>
      <c r="N170" s="345" t="s">
        <v>44</v>
      </c>
      <c r="O170" s="346">
        <v>0.109</v>
      </c>
      <c r="P170" s="346">
        <f>O170*H170</f>
        <v>226.92492000000001</v>
      </c>
      <c r="Q170" s="346">
        <v>5.9000000000000003E-4</v>
      </c>
      <c r="R170" s="346">
        <f>Q170*H170</f>
        <v>1.2283092000000002</v>
      </c>
      <c r="S170" s="346">
        <v>0</v>
      </c>
      <c r="T170" s="347">
        <f>S170*H170</f>
        <v>0</v>
      </c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/>
      <c r="AR170" s="348" t="s">
        <v>149</v>
      </c>
      <c r="AT170" s="348" t="s">
        <v>144</v>
      </c>
      <c r="AU170" s="348" t="s">
        <v>88</v>
      </c>
      <c r="AY170" s="132" t="s">
        <v>142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32" t="s">
        <v>86</v>
      </c>
      <c r="BK170" s="231">
        <f>ROUND(I170*H170,2)</f>
        <v>0</v>
      </c>
      <c r="BL170" s="132" t="s">
        <v>149</v>
      </c>
      <c r="BM170" s="348" t="s">
        <v>587</v>
      </c>
    </row>
    <row r="171" spans="1:65" s="354" customFormat="1" ht="11.25" x14ac:dyDescent="0.2">
      <c r="B171" s="355"/>
      <c r="D171" s="349" t="s">
        <v>153</v>
      </c>
      <c r="E171" s="356" t="s">
        <v>1</v>
      </c>
      <c r="F171" s="357" t="s">
        <v>581</v>
      </c>
      <c r="H171" s="356" t="s">
        <v>1</v>
      </c>
      <c r="I171" s="261"/>
      <c r="L171" s="355"/>
      <c r="M171" s="358"/>
      <c r="N171" s="359"/>
      <c r="O171" s="359"/>
      <c r="P171" s="359"/>
      <c r="Q171" s="359"/>
      <c r="R171" s="359"/>
      <c r="S171" s="359"/>
      <c r="T171" s="360"/>
      <c r="AT171" s="356" t="s">
        <v>153</v>
      </c>
      <c r="AU171" s="356" t="s">
        <v>88</v>
      </c>
      <c r="AV171" s="354" t="s">
        <v>86</v>
      </c>
      <c r="AW171" s="354" t="s">
        <v>34</v>
      </c>
      <c r="AX171" s="354" t="s">
        <v>79</v>
      </c>
      <c r="AY171" s="356" t="s">
        <v>142</v>
      </c>
    </row>
    <row r="172" spans="1:65" s="361" customFormat="1" ht="11.25" x14ac:dyDescent="0.2">
      <c r="B172" s="362"/>
      <c r="D172" s="349" t="s">
        <v>153</v>
      </c>
      <c r="E172" s="363" t="s">
        <v>1</v>
      </c>
      <c r="F172" s="364" t="s">
        <v>588</v>
      </c>
      <c r="H172" s="365">
        <v>2081.88</v>
      </c>
      <c r="I172" s="262"/>
      <c r="L172" s="362"/>
      <c r="M172" s="366"/>
      <c r="N172" s="367"/>
      <c r="O172" s="367"/>
      <c r="P172" s="367"/>
      <c r="Q172" s="367"/>
      <c r="R172" s="367"/>
      <c r="S172" s="367"/>
      <c r="T172" s="368"/>
      <c r="AT172" s="363" t="s">
        <v>153</v>
      </c>
      <c r="AU172" s="363" t="s">
        <v>88</v>
      </c>
      <c r="AV172" s="361" t="s">
        <v>88</v>
      </c>
      <c r="AW172" s="361" t="s">
        <v>34</v>
      </c>
      <c r="AX172" s="361" t="s">
        <v>86</v>
      </c>
      <c r="AY172" s="363" t="s">
        <v>142</v>
      </c>
    </row>
    <row r="173" spans="1:65" s="270" customFormat="1" ht="33" customHeight="1" x14ac:dyDescent="0.2">
      <c r="A173" s="143"/>
      <c r="B173" s="144"/>
      <c r="C173" s="338" t="s">
        <v>224</v>
      </c>
      <c r="D173" s="338" t="s">
        <v>144</v>
      </c>
      <c r="E173" s="339" t="s">
        <v>206</v>
      </c>
      <c r="F173" s="340" t="s">
        <v>207</v>
      </c>
      <c r="G173" s="341" t="s">
        <v>147</v>
      </c>
      <c r="H173" s="342">
        <v>2081.88</v>
      </c>
      <c r="I173" s="85"/>
      <c r="J173" s="343">
        <f>ROUND(I173*H173,2)</f>
        <v>0</v>
      </c>
      <c r="K173" s="340" t="s">
        <v>148</v>
      </c>
      <c r="L173" s="144"/>
      <c r="M173" s="344" t="s">
        <v>1</v>
      </c>
      <c r="N173" s="345" t="s">
        <v>44</v>
      </c>
      <c r="O173" s="346">
        <v>0.106</v>
      </c>
      <c r="P173" s="346">
        <f>O173*H173</f>
        <v>220.67928000000001</v>
      </c>
      <c r="Q173" s="346">
        <v>0</v>
      </c>
      <c r="R173" s="346">
        <f>Q173*H173</f>
        <v>0</v>
      </c>
      <c r="S173" s="346">
        <v>0</v>
      </c>
      <c r="T173" s="347">
        <f>S173*H173</f>
        <v>0</v>
      </c>
      <c r="U173" s="143"/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3"/>
      <c r="AR173" s="348" t="s">
        <v>149</v>
      </c>
      <c r="AT173" s="348" t="s">
        <v>144</v>
      </c>
      <c r="AU173" s="348" t="s">
        <v>88</v>
      </c>
      <c r="AY173" s="132" t="s">
        <v>142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32" t="s">
        <v>86</v>
      </c>
      <c r="BK173" s="231">
        <f>ROUND(I173*H173,2)</f>
        <v>0</v>
      </c>
      <c r="BL173" s="132" t="s">
        <v>149</v>
      </c>
      <c r="BM173" s="348" t="s">
        <v>589</v>
      </c>
    </row>
    <row r="174" spans="1:65" s="361" customFormat="1" ht="11.25" x14ac:dyDescent="0.2">
      <c r="B174" s="362"/>
      <c r="D174" s="349" t="s">
        <v>153</v>
      </c>
      <c r="E174" s="363" t="s">
        <v>1</v>
      </c>
      <c r="F174" s="364" t="s">
        <v>590</v>
      </c>
      <c r="H174" s="365">
        <v>2081.88</v>
      </c>
      <c r="I174" s="262"/>
      <c r="L174" s="362"/>
      <c r="M174" s="366"/>
      <c r="N174" s="367"/>
      <c r="O174" s="367"/>
      <c r="P174" s="367"/>
      <c r="Q174" s="367"/>
      <c r="R174" s="367"/>
      <c r="S174" s="367"/>
      <c r="T174" s="368"/>
      <c r="AT174" s="363" t="s">
        <v>153</v>
      </c>
      <c r="AU174" s="363" t="s">
        <v>88</v>
      </c>
      <c r="AV174" s="361" t="s">
        <v>88</v>
      </c>
      <c r="AW174" s="361" t="s">
        <v>34</v>
      </c>
      <c r="AX174" s="361" t="s">
        <v>86</v>
      </c>
      <c r="AY174" s="363" t="s">
        <v>142</v>
      </c>
    </row>
    <row r="175" spans="1:65" s="270" customFormat="1" ht="44.25" customHeight="1" x14ac:dyDescent="0.2">
      <c r="A175" s="143"/>
      <c r="B175" s="144"/>
      <c r="C175" s="338" t="s">
        <v>232</v>
      </c>
      <c r="D175" s="338" t="s">
        <v>144</v>
      </c>
      <c r="E175" s="339" t="s">
        <v>210</v>
      </c>
      <c r="F175" s="340" t="s">
        <v>211</v>
      </c>
      <c r="G175" s="341" t="s">
        <v>181</v>
      </c>
      <c r="H175" s="342">
        <v>669.697</v>
      </c>
      <c r="I175" s="85"/>
      <c r="J175" s="343">
        <f>ROUND(I175*H175,2)</f>
        <v>0</v>
      </c>
      <c r="K175" s="340" t="s">
        <v>148</v>
      </c>
      <c r="L175" s="144"/>
      <c r="M175" s="344" t="s">
        <v>1</v>
      </c>
      <c r="N175" s="345" t="s">
        <v>44</v>
      </c>
      <c r="O175" s="346">
        <v>0.34499999999999997</v>
      </c>
      <c r="P175" s="346">
        <f>O175*H175</f>
        <v>231.04546499999998</v>
      </c>
      <c r="Q175" s="346">
        <v>0</v>
      </c>
      <c r="R175" s="346">
        <f>Q175*H175</f>
        <v>0</v>
      </c>
      <c r="S175" s="346">
        <v>0</v>
      </c>
      <c r="T175" s="347">
        <f>S175*H175</f>
        <v>0</v>
      </c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R175" s="348" t="s">
        <v>149</v>
      </c>
      <c r="AT175" s="348" t="s">
        <v>144</v>
      </c>
      <c r="AU175" s="348" t="s">
        <v>88</v>
      </c>
      <c r="AY175" s="132" t="s">
        <v>142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32" t="s">
        <v>86</v>
      </c>
      <c r="BK175" s="231">
        <f>ROUND(I175*H175,2)</f>
        <v>0</v>
      </c>
      <c r="BL175" s="132" t="s">
        <v>149</v>
      </c>
      <c r="BM175" s="348" t="s">
        <v>591</v>
      </c>
    </row>
    <row r="176" spans="1:65" s="270" customFormat="1" ht="39" x14ac:dyDescent="0.2">
      <c r="A176" s="143"/>
      <c r="B176" s="144"/>
      <c r="C176" s="143"/>
      <c r="D176" s="349" t="s">
        <v>151</v>
      </c>
      <c r="E176" s="143"/>
      <c r="F176" s="350" t="s">
        <v>213</v>
      </c>
      <c r="G176" s="143"/>
      <c r="H176" s="143"/>
      <c r="I176" s="260"/>
      <c r="J176" s="143"/>
      <c r="K176" s="143"/>
      <c r="L176" s="144"/>
      <c r="M176" s="351"/>
      <c r="N176" s="352"/>
      <c r="O176" s="145"/>
      <c r="P176" s="145"/>
      <c r="Q176" s="145"/>
      <c r="R176" s="145"/>
      <c r="S176" s="145"/>
      <c r="T176" s="35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T176" s="132" t="s">
        <v>151</v>
      </c>
      <c r="AU176" s="132" t="s">
        <v>88</v>
      </c>
    </row>
    <row r="177" spans="1:65" s="354" customFormat="1" ht="11.25" x14ac:dyDescent="0.2">
      <c r="B177" s="355"/>
      <c r="D177" s="349" t="s">
        <v>153</v>
      </c>
      <c r="E177" s="356" t="s">
        <v>1</v>
      </c>
      <c r="F177" s="357" t="s">
        <v>592</v>
      </c>
      <c r="H177" s="356" t="s">
        <v>1</v>
      </c>
      <c r="I177" s="261"/>
      <c r="L177" s="355"/>
      <c r="M177" s="358"/>
      <c r="N177" s="359"/>
      <c r="O177" s="359"/>
      <c r="P177" s="359"/>
      <c r="Q177" s="359"/>
      <c r="R177" s="359"/>
      <c r="S177" s="359"/>
      <c r="T177" s="360"/>
      <c r="AT177" s="356" t="s">
        <v>153</v>
      </c>
      <c r="AU177" s="356" t="s">
        <v>88</v>
      </c>
      <c r="AV177" s="354" t="s">
        <v>86</v>
      </c>
      <c r="AW177" s="354" t="s">
        <v>34</v>
      </c>
      <c r="AX177" s="354" t="s">
        <v>79</v>
      </c>
      <c r="AY177" s="356" t="s">
        <v>142</v>
      </c>
    </row>
    <row r="178" spans="1:65" s="361" customFormat="1" ht="11.25" x14ac:dyDescent="0.2">
      <c r="B178" s="362"/>
      <c r="D178" s="349" t="s">
        <v>153</v>
      </c>
      <c r="E178" s="363" t="s">
        <v>1</v>
      </c>
      <c r="F178" s="364" t="s">
        <v>593</v>
      </c>
      <c r="H178" s="365">
        <v>669.697</v>
      </c>
      <c r="I178" s="262"/>
      <c r="L178" s="362"/>
      <c r="M178" s="366"/>
      <c r="N178" s="367"/>
      <c r="O178" s="367"/>
      <c r="P178" s="367"/>
      <c r="Q178" s="367"/>
      <c r="R178" s="367"/>
      <c r="S178" s="367"/>
      <c r="T178" s="368"/>
      <c r="AT178" s="363" t="s">
        <v>153</v>
      </c>
      <c r="AU178" s="363" t="s">
        <v>88</v>
      </c>
      <c r="AV178" s="361" t="s">
        <v>88</v>
      </c>
      <c r="AW178" s="361" t="s">
        <v>34</v>
      </c>
      <c r="AX178" s="361" t="s">
        <v>86</v>
      </c>
      <c r="AY178" s="363" t="s">
        <v>142</v>
      </c>
    </row>
    <row r="179" spans="1:65" s="270" customFormat="1" ht="16.5" customHeight="1" x14ac:dyDescent="0.2">
      <c r="A179" s="143"/>
      <c r="B179" s="144"/>
      <c r="C179" s="338" t="s">
        <v>241</v>
      </c>
      <c r="D179" s="338" t="s">
        <v>144</v>
      </c>
      <c r="E179" s="339" t="s">
        <v>217</v>
      </c>
      <c r="F179" s="340" t="s">
        <v>218</v>
      </c>
      <c r="G179" s="341" t="s">
        <v>181</v>
      </c>
      <c r="H179" s="342">
        <v>344.41800000000001</v>
      </c>
      <c r="I179" s="85"/>
      <c r="J179" s="343">
        <f>ROUND(I179*H179,2)</f>
        <v>0</v>
      </c>
      <c r="K179" s="340" t="s">
        <v>1</v>
      </c>
      <c r="L179" s="144"/>
      <c r="M179" s="344" t="s">
        <v>1</v>
      </c>
      <c r="N179" s="345" t="s">
        <v>44</v>
      </c>
      <c r="O179" s="346">
        <v>0.10100000000000001</v>
      </c>
      <c r="P179" s="346">
        <f>O179*H179</f>
        <v>34.786218000000005</v>
      </c>
      <c r="Q179" s="346">
        <v>0</v>
      </c>
      <c r="R179" s="346">
        <f>Q179*H179</f>
        <v>0</v>
      </c>
      <c r="S179" s="346">
        <v>0</v>
      </c>
      <c r="T179" s="347">
        <f>S179*H179</f>
        <v>0</v>
      </c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/>
      <c r="AR179" s="348" t="s">
        <v>149</v>
      </c>
      <c r="AT179" s="348" t="s">
        <v>144</v>
      </c>
      <c r="AU179" s="348" t="s">
        <v>88</v>
      </c>
      <c r="AY179" s="132" t="s">
        <v>142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32" t="s">
        <v>86</v>
      </c>
      <c r="BK179" s="231">
        <f>ROUND(I179*H179,2)</f>
        <v>0</v>
      </c>
      <c r="BL179" s="132" t="s">
        <v>149</v>
      </c>
      <c r="BM179" s="348" t="s">
        <v>594</v>
      </c>
    </row>
    <row r="180" spans="1:65" s="354" customFormat="1" ht="11.25" x14ac:dyDescent="0.2">
      <c r="B180" s="355"/>
      <c r="D180" s="349" t="s">
        <v>153</v>
      </c>
      <c r="E180" s="356" t="s">
        <v>1</v>
      </c>
      <c r="F180" s="357" t="s">
        <v>220</v>
      </c>
      <c r="H180" s="356" t="s">
        <v>1</v>
      </c>
      <c r="I180" s="261"/>
      <c r="L180" s="355"/>
      <c r="M180" s="358"/>
      <c r="N180" s="359"/>
      <c r="O180" s="359"/>
      <c r="P180" s="359"/>
      <c r="Q180" s="359"/>
      <c r="R180" s="359"/>
      <c r="S180" s="359"/>
      <c r="T180" s="360"/>
      <c r="AT180" s="356" t="s">
        <v>153</v>
      </c>
      <c r="AU180" s="356" t="s">
        <v>88</v>
      </c>
      <c r="AV180" s="354" t="s">
        <v>86</v>
      </c>
      <c r="AW180" s="354" t="s">
        <v>34</v>
      </c>
      <c r="AX180" s="354" t="s">
        <v>79</v>
      </c>
      <c r="AY180" s="356" t="s">
        <v>142</v>
      </c>
    </row>
    <row r="181" spans="1:65" s="354" customFormat="1" ht="11.25" x14ac:dyDescent="0.2">
      <c r="B181" s="355"/>
      <c r="D181" s="349" t="s">
        <v>153</v>
      </c>
      <c r="E181" s="356" t="s">
        <v>1</v>
      </c>
      <c r="F181" s="357" t="s">
        <v>221</v>
      </c>
      <c r="H181" s="356" t="s">
        <v>1</v>
      </c>
      <c r="I181" s="261"/>
      <c r="L181" s="355"/>
      <c r="M181" s="358"/>
      <c r="N181" s="359"/>
      <c r="O181" s="359"/>
      <c r="P181" s="359"/>
      <c r="Q181" s="359"/>
      <c r="R181" s="359"/>
      <c r="S181" s="359"/>
      <c r="T181" s="360"/>
      <c r="AT181" s="356" t="s">
        <v>153</v>
      </c>
      <c r="AU181" s="356" t="s">
        <v>88</v>
      </c>
      <c r="AV181" s="354" t="s">
        <v>86</v>
      </c>
      <c r="AW181" s="354" t="s">
        <v>34</v>
      </c>
      <c r="AX181" s="354" t="s">
        <v>79</v>
      </c>
      <c r="AY181" s="356" t="s">
        <v>142</v>
      </c>
    </row>
    <row r="182" spans="1:65" s="354" customFormat="1" ht="11.25" x14ac:dyDescent="0.2">
      <c r="B182" s="355"/>
      <c r="D182" s="349" t="s">
        <v>153</v>
      </c>
      <c r="E182" s="356" t="s">
        <v>1</v>
      </c>
      <c r="F182" s="357" t="s">
        <v>222</v>
      </c>
      <c r="H182" s="356" t="s">
        <v>1</v>
      </c>
      <c r="I182" s="261"/>
      <c r="L182" s="355"/>
      <c r="M182" s="358"/>
      <c r="N182" s="359"/>
      <c r="O182" s="359"/>
      <c r="P182" s="359"/>
      <c r="Q182" s="359"/>
      <c r="R182" s="359"/>
      <c r="S182" s="359"/>
      <c r="T182" s="360"/>
      <c r="AT182" s="356" t="s">
        <v>153</v>
      </c>
      <c r="AU182" s="356" t="s">
        <v>88</v>
      </c>
      <c r="AV182" s="354" t="s">
        <v>86</v>
      </c>
      <c r="AW182" s="354" t="s">
        <v>34</v>
      </c>
      <c r="AX182" s="354" t="s">
        <v>79</v>
      </c>
      <c r="AY182" s="356" t="s">
        <v>142</v>
      </c>
    </row>
    <row r="183" spans="1:65" s="361" customFormat="1" ht="22.5" x14ac:dyDescent="0.2">
      <c r="B183" s="362"/>
      <c r="D183" s="349" t="s">
        <v>153</v>
      </c>
      <c r="E183" s="363" t="s">
        <v>1</v>
      </c>
      <c r="F183" s="364" t="s">
        <v>595</v>
      </c>
      <c r="H183" s="365">
        <v>344.41800000000001</v>
      </c>
      <c r="I183" s="262"/>
      <c r="L183" s="362"/>
      <c r="M183" s="366"/>
      <c r="N183" s="367"/>
      <c r="O183" s="367"/>
      <c r="P183" s="367"/>
      <c r="Q183" s="367"/>
      <c r="R183" s="367"/>
      <c r="S183" s="367"/>
      <c r="T183" s="368"/>
      <c r="AT183" s="363" t="s">
        <v>153</v>
      </c>
      <c r="AU183" s="363" t="s">
        <v>88</v>
      </c>
      <c r="AV183" s="361" t="s">
        <v>88</v>
      </c>
      <c r="AW183" s="361" t="s">
        <v>34</v>
      </c>
      <c r="AX183" s="361" t="s">
        <v>79</v>
      </c>
      <c r="AY183" s="363" t="s">
        <v>142</v>
      </c>
    </row>
    <row r="184" spans="1:65" s="369" customFormat="1" ht="11.25" x14ac:dyDescent="0.2">
      <c r="B184" s="370"/>
      <c r="D184" s="349" t="s">
        <v>153</v>
      </c>
      <c r="E184" s="371" t="s">
        <v>1</v>
      </c>
      <c r="F184" s="372" t="s">
        <v>159</v>
      </c>
      <c r="H184" s="373">
        <v>344.41800000000001</v>
      </c>
      <c r="I184" s="263"/>
      <c r="L184" s="370"/>
      <c r="M184" s="374"/>
      <c r="N184" s="375"/>
      <c r="O184" s="375"/>
      <c r="P184" s="375"/>
      <c r="Q184" s="375"/>
      <c r="R184" s="375"/>
      <c r="S184" s="375"/>
      <c r="T184" s="376"/>
      <c r="AT184" s="371" t="s">
        <v>153</v>
      </c>
      <c r="AU184" s="371" t="s">
        <v>88</v>
      </c>
      <c r="AV184" s="369" t="s">
        <v>149</v>
      </c>
      <c r="AW184" s="369" t="s">
        <v>34</v>
      </c>
      <c r="AX184" s="369" t="s">
        <v>86</v>
      </c>
      <c r="AY184" s="371" t="s">
        <v>142</v>
      </c>
    </row>
    <row r="185" spans="1:65" s="270" customFormat="1" ht="21.75" customHeight="1" x14ac:dyDescent="0.2">
      <c r="A185" s="143"/>
      <c r="B185" s="144"/>
      <c r="C185" s="338" t="s">
        <v>249</v>
      </c>
      <c r="D185" s="338" t="s">
        <v>144</v>
      </c>
      <c r="E185" s="339" t="s">
        <v>225</v>
      </c>
      <c r="F185" s="340" t="s">
        <v>226</v>
      </c>
      <c r="G185" s="341" t="s">
        <v>181</v>
      </c>
      <c r="H185" s="342">
        <v>1339.394</v>
      </c>
      <c r="I185" s="85"/>
      <c r="J185" s="343">
        <f>ROUND(I185*H185,2)</f>
        <v>0</v>
      </c>
      <c r="K185" s="340" t="s">
        <v>1</v>
      </c>
      <c r="L185" s="144"/>
      <c r="M185" s="344" t="s">
        <v>1</v>
      </c>
      <c r="N185" s="345" t="s">
        <v>44</v>
      </c>
      <c r="O185" s="346">
        <v>8.3000000000000004E-2</v>
      </c>
      <c r="P185" s="346">
        <f>O185*H185</f>
        <v>111.169702</v>
      </c>
      <c r="Q185" s="346">
        <v>0</v>
      </c>
      <c r="R185" s="346">
        <f>Q185*H185</f>
        <v>0</v>
      </c>
      <c r="S185" s="346">
        <v>0</v>
      </c>
      <c r="T185" s="347">
        <f>S185*H185</f>
        <v>0</v>
      </c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/>
      <c r="AR185" s="348" t="s">
        <v>149</v>
      </c>
      <c r="AT185" s="348" t="s">
        <v>144</v>
      </c>
      <c r="AU185" s="348" t="s">
        <v>88</v>
      </c>
      <c r="AY185" s="132" t="s">
        <v>142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32" t="s">
        <v>86</v>
      </c>
      <c r="BK185" s="231">
        <f>ROUND(I185*H185,2)</f>
        <v>0</v>
      </c>
      <c r="BL185" s="132" t="s">
        <v>149</v>
      </c>
      <c r="BM185" s="348" t="s">
        <v>596</v>
      </c>
    </row>
    <row r="186" spans="1:65" s="354" customFormat="1" ht="11.25" x14ac:dyDescent="0.2">
      <c r="B186" s="355"/>
      <c r="D186" s="349" t="s">
        <v>153</v>
      </c>
      <c r="E186" s="356" t="s">
        <v>1</v>
      </c>
      <c r="F186" s="357" t="s">
        <v>228</v>
      </c>
      <c r="H186" s="356" t="s">
        <v>1</v>
      </c>
      <c r="I186" s="261"/>
      <c r="L186" s="355"/>
      <c r="M186" s="358"/>
      <c r="N186" s="359"/>
      <c r="O186" s="359"/>
      <c r="P186" s="359"/>
      <c r="Q186" s="359"/>
      <c r="R186" s="359"/>
      <c r="S186" s="359"/>
      <c r="T186" s="360"/>
      <c r="AT186" s="356" t="s">
        <v>153</v>
      </c>
      <c r="AU186" s="356" t="s">
        <v>88</v>
      </c>
      <c r="AV186" s="354" t="s">
        <v>86</v>
      </c>
      <c r="AW186" s="354" t="s">
        <v>34</v>
      </c>
      <c r="AX186" s="354" t="s">
        <v>79</v>
      </c>
      <c r="AY186" s="356" t="s">
        <v>142</v>
      </c>
    </row>
    <row r="187" spans="1:65" s="354" customFormat="1" ht="11.25" x14ac:dyDescent="0.2">
      <c r="B187" s="355"/>
      <c r="D187" s="349" t="s">
        <v>153</v>
      </c>
      <c r="E187" s="356" t="s">
        <v>1</v>
      </c>
      <c r="F187" s="357" t="s">
        <v>229</v>
      </c>
      <c r="H187" s="356" t="s">
        <v>1</v>
      </c>
      <c r="I187" s="261"/>
      <c r="L187" s="355"/>
      <c r="M187" s="358"/>
      <c r="N187" s="359"/>
      <c r="O187" s="359"/>
      <c r="P187" s="359"/>
      <c r="Q187" s="359"/>
      <c r="R187" s="359"/>
      <c r="S187" s="359"/>
      <c r="T187" s="360"/>
      <c r="AT187" s="356" t="s">
        <v>153</v>
      </c>
      <c r="AU187" s="356" t="s">
        <v>88</v>
      </c>
      <c r="AV187" s="354" t="s">
        <v>86</v>
      </c>
      <c r="AW187" s="354" t="s">
        <v>34</v>
      </c>
      <c r="AX187" s="354" t="s">
        <v>79</v>
      </c>
      <c r="AY187" s="356" t="s">
        <v>142</v>
      </c>
    </row>
    <row r="188" spans="1:65" s="354" customFormat="1" ht="11.25" x14ac:dyDescent="0.2">
      <c r="B188" s="355"/>
      <c r="D188" s="349" t="s">
        <v>153</v>
      </c>
      <c r="E188" s="356" t="s">
        <v>1</v>
      </c>
      <c r="F188" s="357" t="s">
        <v>230</v>
      </c>
      <c r="H188" s="356" t="s">
        <v>1</v>
      </c>
      <c r="I188" s="261"/>
      <c r="L188" s="355"/>
      <c r="M188" s="358"/>
      <c r="N188" s="359"/>
      <c r="O188" s="359"/>
      <c r="P188" s="359"/>
      <c r="Q188" s="359"/>
      <c r="R188" s="359"/>
      <c r="S188" s="359"/>
      <c r="T188" s="360"/>
      <c r="AT188" s="356" t="s">
        <v>153</v>
      </c>
      <c r="AU188" s="356" t="s">
        <v>88</v>
      </c>
      <c r="AV188" s="354" t="s">
        <v>86</v>
      </c>
      <c r="AW188" s="354" t="s">
        <v>34</v>
      </c>
      <c r="AX188" s="354" t="s">
        <v>79</v>
      </c>
      <c r="AY188" s="356" t="s">
        <v>142</v>
      </c>
    </row>
    <row r="189" spans="1:65" s="361" customFormat="1" ht="11.25" x14ac:dyDescent="0.2">
      <c r="B189" s="362"/>
      <c r="D189" s="349" t="s">
        <v>153</v>
      </c>
      <c r="E189" s="363" t="s">
        <v>1</v>
      </c>
      <c r="F189" s="364" t="s">
        <v>597</v>
      </c>
      <c r="H189" s="365">
        <v>1339.394</v>
      </c>
      <c r="I189" s="262"/>
      <c r="L189" s="362"/>
      <c r="M189" s="366"/>
      <c r="N189" s="367"/>
      <c r="O189" s="367"/>
      <c r="P189" s="367"/>
      <c r="Q189" s="367"/>
      <c r="R189" s="367"/>
      <c r="S189" s="367"/>
      <c r="T189" s="368"/>
      <c r="AT189" s="363" t="s">
        <v>153</v>
      </c>
      <c r="AU189" s="363" t="s">
        <v>88</v>
      </c>
      <c r="AV189" s="361" t="s">
        <v>88</v>
      </c>
      <c r="AW189" s="361" t="s">
        <v>34</v>
      </c>
      <c r="AX189" s="361" t="s">
        <v>86</v>
      </c>
      <c r="AY189" s="363" t="s">
        <v>142</v>
      </c>
    </row>
    <row r="190" spans="1:65" s="270" customFormat="1" ht="33" customHeight="1" x14ac:dyDescent="0.2">
      <c r="A190" s="143"/>
      <c r="B190" s="144"/>
      <c r="C190" s="338" t="s">
        <v>8</v>
      </c>
      <c r="D190" s="338" t="s">
        <v>144</v>
      </c>
      <c r="E190" s="339" t="s">
        <v>233</v>
      </c>
      <c r="F190" s="340" t="s">
        <v>234</v>
      </c>
      <c r="G190" s="341" t="s">
        <v>181</v>
      </c>
      <c r="H190" s="342">
        <v>791.82</v>
      </c>
      <c r="I190" s="85"/>
      <c r="J190" s="343">
        <f>ROUND(I190*H190,2)</f>
        <v>0</v>
      </c>
      <c r="K190" s="340" t="s">
        <v>148</v>
      </c>
      <c r="L190" s="144"/>
      <c r="M190" s="344" t="s">
        <v>1</v>
      </c>
      <c r="N190" s="345" t="s">
        <v>44</v>
      </c>
      <c r="O190" s="346">
        <v>0.115</v>
      </c>
      <c r="P190" s="346">
        <f>O190*H190</f>
        <v>91.059300000000007</v>
      </c>
      <c r="Q190" s="346">
        <v>0</v>
      </c>
      <c r="R190" s="346">
        <f>Q190*H190</f>
        <v>0</v>
      </c>
      <c r="S190" s="346">
        <v>0</v>
      </c>
      <c r="T190" s="347">
        <f>S190*H190</f>
        <v>0</v>
      </c>
      <c r="U190" s="143"/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3"/>
      <c r="AR190" s="348" t="s">
        <v>149</v>
      </c>
      <c r="AT190" s="348" t="s">
        <v>144</v>
      </c>
      <c r="AU190" s="348" t="s">
        <v>88</v>
      </c>
      <c r="AY190" s="132" t="s">
        <v>142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32" t="s">
        <v>86</v>
      </c>
      <c r="BK190" s="231">
        <f>ROUND(I190*H190,2)</f>
        <v>0</v>
      </c>
      <c r="BL190" s="132" t="s">
        <v>149</v>
      </c>
      <c r="BM190" s="348" t="s">
        <v>598</v>
      </c>
    </row>
    <row r="191" spans="1:65" s="354" customFormat="1" ht="11.25" x14ac:dyDescent="0.2">
      <c r="B191" s="355"/>
      <c r="D191" s="349" t="s">
        <v>153</v>
      </c>
      <c r="E191" s="356" t="s">
        <v>1</v>
      </c>
      <c r="F191" s="357" t="s">
        <v>446</v>
      </c>
      <c r="H191" s="356" t="s">
        <v>1</v>
      </c>
      <c r="I191" s="261"/>
      <c r="L191" s="355"/>
      <c r="M191" s="358"/>
      <c r="N191" s="359"/>
      <c r="O191" s="359"/>
      <c r="P191" s="359"/>
      <c r="Q191" s="359"/>
      <c r="R191" s="359"/>
      <c r="S191" s="359"/>
      <c r="T191" s="360"/>
      <c r="AT191" s="356" t="s">
        <v>153</v>
      </c>
      <c r="AU191" s="356" t="s">
        <v>88</v>
      </c>
      <c r="AV191" s="354" t="s">
        <v>86</v>
      </c>
      <c r="AW191" s="354" t="s">
        <v>34</v>
      </c>
      <c r="AX191" s="354" t="s">
        <v>79</v>
      </c>
      <c r="AY191" s="356" t="s">
        <v>142</v>
      </c>
    </row>
    <row r="192" spans="1:65" s="354" customFormat="1" ht="11.25" x14ac:dyDescent="0.2">
      <c r="B192" s="355"/>
      <c r="D192" s="349" t="s">
        <v>153</v>
      </c>
      <c r="E192" s="356" t="s">
        <v>1</v>
      </c>
      <c r="F192" s="357" t="s">
        <v>581</v>
      </c>
      <c r="H192" s="356" t="s">
        <v>1</v>
      </c>
      <c r="I192" s="261"/>
      <c r="L192" s="355"/>
      <c r="M192" s="358"/>
      <c r="N192" s="359"/>
      <c r="O192" s="359"/>
      <c r="P192" s="359"/>
      <c r="Q192" s="359"/>
      <c r="R192" s="359"/>
      <c r="S192" s="359"/>
      <c r="T192" s="360"/>
      <c r="AT192" s="356" t="s">
        <v>153</v>
      </c>
      <c r="AU192" s="356" t="s">
        <v>88</v>
      </c>
      <c r="AV192" s="354" t="s">
        <v>86</v>
      </c>
      <c r="AW192" s="354" t="s">
        <v>34</v>
      </c>
      <c r="AX192" s="354" t="s">
        <v>79</v>
      </c>
      <c r="AY192" s="356" t="s">
        <v>142</v>
      </c>
    </row>
    <row r="193" spans="1:65" s="361" customFormat="1" ht="22.5" x14ac:dyDescent="0.2">
      <c r="B193" s="362"/>
      <c r="D193" s="349" t="s">
        <v>153</v>
      </c>
      <c r="E193" s="363" t="s">
        <v>1</v>
      </c>
      <c r="F193" s="364" t="s">
        <v>599</v>
      </c>
      <c r="H193" s="365">
        <v>791.82</v>
      </c>
      <c r="I193" s="262"/>
      <c r="L193" s="362"/>
      <c r="M193" s="366"/>
      <c r="N193" s="367"/>
      <c r="O193" s="367"/>
      <c r="P193" s="367"/>
      <c r="Q193" s="367"/>
      <c r="R193" s="367"/>
      <c r="S193" s="367"/>
      <c r="T193" s="368"/>
      <c r="AT193" s="363" t="s">
        <v>153</v>
      </c>
      <c r="AU193" s="363" t="s">
        <v>88</v>
      </c>
      <c r="AV193" s="361" t="s">
        <v>88</v>
      </c>
      <c r="AW193" s="361" t="s">
        <v>34</v>
      </c>
      <c r="AX193" s="361" t="s">
        <v>79</v>
      </c>
      <c r="AY193" s="363" t="s">
        <v>142</v>
      </c>
    </row>
    <row r="194" spans="1:65" s="369" customFormat="1" ht="11.25" x14ac:dyDescent="0.2">
      <c r="B194" s="370"/>
      <c r="D194" s="349" t="s">
        <v>153</v>
      </c>
      <c r="E194" s="371" t="s">
        <v>1</v>
      </c>
      <c r="F194" s="372" t="s">
        <v>159</v>
      </c>
      <c r="H194" s="373">
        <v>791.82</v>
      </c>
      <c r="I194" s="263"/>
      <c r="L194" s="370"/>
      <c r="M194" s="374"/>
      <c r="N194" s="375"/>
      <c r="O194" s="375"/>
      <c r="P194" s="375"/>
      <c r="Q194" s="375"/>
      <c r="R194" s="375"/>
      <c r="S194" s="375"/>
      <c r="T194" s="376"/>
      <c r="AT194" s="371" t="s">
        <v>153</v>
      </c>
      <c r="AU194" s="371" t="s">
        <v>88</v>
      </c>
      <c r="AV194" s="369" t="s">
        <v>149</v>
      </c>
      <c r="AW194" s="369" t="s">
        <v>34</v>
      </c>
      <c r="AX194" s="369" t="s">
        <v>86</v>
      </c>
      <c r="AY194" s="371" t="s">
        <v>142</v>
      </c>
    </row>
    <row r="195" spans="1:65" s="270" customFormat="1" ht="33" customHeight="1" x14ac:dyDescent="0.2">
      <c r="A195" s="143"/>
      <c r="B195" s="144"/>
      <c r="C195" s="385" t="s">
        <v>261</v>
      </c>
      <c r="D195" s="385" t="s">
        <v>242</v>
      </c>
      <c r="E195" s="386" t="s">
        <v>243</v>
      </c>
      <c r="F195" s="387" t="s">
        <v>244</v>
      </c>
      <c r="G195" s="388" t="s">
        <v>245</v>
      </c>
      <c r="H195" s="389">
        <v>1583.64</v>
      </c>
      <c r="I195" s="86"/>
      <c r="J195" s="390">
        <f>ROUND(I195*H195,2)</f>
        <v>0</v>
      </c>
      <c r="K195" s="387" t="s">
        <v>1</v>
      </c>
      <c r="L195" s="391"/>
      <c r="M195" s="392" t="s">
        <v>1</v>
      </c>
      <c r="N195" s="393" t="s">
        <v>44</v>
      </c>
      <c r="O195" s="346">
        <v>0</v>
      </c>
      <c r="P195" s="346">
        <f>O195*H195</f>
        <v>0</v>
      </c>
      <c r="Q195" s="346">
        <v>0</v>
      </c>
      <c r="R195" s="346">
        <f>Q195*H195</f>
        <v>0</v>
      </c>
      <c r="S195" s="346">
        <v>0</v>
      </c>
      <c r="T195" s="347">
        <f>S195*H195</f>
        <v>0</v>
      </c>
      <c r="U195" s="143"/>
      <c r="V195" s="143"/>
      <c r="W195" s="143"/>
      <c r="X195" s="143"/>
      <c r="Y195" s="143"/>
      <c r="Z195" s="143"/>
      <c r="AA195" s="143"/>
      <c r="AB195" s="143"/>
      <c r="AC195" s="143"/>
      <c r="AD195" s="143"/>
      <c r="AE195" s="143"/>
      <c r="AR195" s="348" t="s">
        <v>205</v>
      </c>
      <c r="AT195" s="348" t="s">
        <v>242</v>
      </c>
      <c r="AU195" s="348" t="s">
        <v>88</v>
      </c>
      <c r="AY195" s="132" t="s">
        <v>142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32" t="s">
        <v>86</v>
      </c>
      <c r="BK195" s="231">
        <f>ROUND(I195*H195,2)</f>
        <v>0</v>
      </c>
      <c r="BL195" s="132" t="s">
        <v>149</v>
      </c>
      <c r="BM195" s="348" t="s">
        <v>600</v>
      </c>
    </row>
    <row r="196" spans="1:65" s="270" customFormat="1" ht="19.5" x14ac:dyDescent="0.2">
      <c r="A196" s="143"/>
      <c r="B196" s="144"/>
      <c r="C196" s="143"/>
      <c r="D196" s="349" t="s">
        <v>151</v>
      </c>
      <c r="E196" s="143"/>
      <c r="F196" s="350" t="s">
        <v>247</v>
      </c>
      <c r="G196" s="143"/>
      <c r="H196" s="143"/>
      <c r="I196" s="260"/>
      <c r="J196" s="143"/>
      <c r="K196" s="143"/>
      <c r="L196" s="144"/>
      <c r="M196" s="351"/>
      <c r="N196" s="352"/>
      <c r="O196" s="145"/>
      <c r="P196" s="145"/>
      <c r="Q196" s="145"/>
      <c r="R196" s="145"/>
      <c r="S196" s="145"/>
      <c r="T196" s="353"/>
      <c r="U196" s="143"/>
      <c r="V196" s="143"/>
      <c r="W196" s="143"/>
      <c r="X196" s="143"/>
      <c r="Y196" s="143"/>
      <c r="Z196" s="143"/>
      <c r="AA196" s="143"/>
      <c r="AB196" s="143"/>
      <c r="AC196" s="143"/>
      <c r="AD196" s="143"/>
      <c r="AE196" s="143"/>
      <c r="AT196" s="132" t="s">
        <v>151</v>
      </c>
      <c r="AU196" s="132" t="s">
        <v>88</v>
      </c>
    </row>
    <row r="197" spans="1:65" s="361" customFormat="1" ht="11.25" x14ac:dyDescent="0.2">
      <c r="B197" s="362"/>
      <c r="D197" s="349" t="s">
        <v>153</v>
      </c>
      <c r="E197" s="363" t="s">
        <v>1</v>
      </c>
      <c r="F197" s="364" t="s">
        <v>601</v>
      </c>
      <c r="H197" s="365">
        <v>1583.64</v>
      </c>
      <c r="I197" s="262"/>
      <c r="L197" s="362"/>
      <c r="M197" s="366"/>
      <c r="N197" s="367"/>
      <c r="O197" s="367"/>
      <c r="P197" s="367"/>
      <c r="Q197" s="367"/>
      <c r="R197" s="367"/>
      <c r="S197" s="367"/>
      <c r="T197" s="368"/>
      <c r="AT197" s="363" t="s">
        <v>153</v>
      </c>
      <c r="AU197" s="363" t="s">
        <v>88</v>
      </c>
      <c r="AV197" s="361" t="s">
        <v>88</v>
      </c>
      <c r="AW197" s="361" t="s">
        <v>34</v>
      </c>
      <c r="AX197" s="361" t="s">
        <v>86</v>
      </c>
      <c r="AY197" s="363" t="s">
        <v>142</v>
      </c>
    </row>
    <row r="198" spans="1:65" s="270" customFormat="1" ht="55.5" customHeight="1" x14ac:dyDescent="0.2">
      <c r="A198" s="143"/>
      <c r="B198" s="144"/>
      <c r="C198" s="338" t="s">
        <v>265</v>
      </c>
      <c r="D198" s="338" t="s">
        <v>144</v>
      </c>
      <c r="E198" s="339" t="s">
        <v>250</v>
      </c>
      <c r="F198" s="340" t="s">
        <v>251</v>
      </c>
      <c r="G198" s="341" t="s">
        <v>181</v>
      </c>
      <c r="H198" s="342">
        <v>410.53699999999998</v>
      </c>
      <c r="I198" s="85"/>
      <c r="J198" s="343">
        <f>ROUND(I198*H198,2)</f>
        <v>0</v>
      </c>
      <c r="K198" s="340" t="s">
        <v>148</v>
      </c>
      <c r="L198" s="144"/>
      <c r="M198" s="344" t="s">
        <v>1</v>
      </c>
      <c r="N198" s="345" t="s">
        <v>44</v>
      </c>
      <c r="O198" s="346">
        <v>0.28599999999999998</v>
      </c>
      <c r="P198" s="346">
        <f>O198*H198</f>
        <v>117.41358199999999</v>
      </c>
      <c r="Q198" s="346">
        <v>0</v>
      </c>
      <c r="R198" s="346">
        <f>Q198*H198</f>
        <v>0</v>
      </c>
      <c r="S198" s="346">
        <v>0</v>
      </c>
      <c r="T198" s="347">
        <f>S198*H198</f>
        <v>0</v>
      </c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R198" s="348" t="s">
        <v>149</v>
      </c>
      <c r="AT198" s="348" t="s">
        <v>144</v>
      </c>
      <c r="AU198" s="348" t="s">
        <v>88</v>
      </c>
      <c r="AY198" s="132" t="s">
        <v>142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32" t="s">
        <v>86</v>
      </c>
      <c r="BK198" s="231">
        <f>ROUND(I198*H198,2)</f>
        <v>0</v>
      </c>
      <c r="BL198" s="132" t="s">
        <v>149</v>
      </c>
      <c r="BM198" s="348" t="s">
        <v>602</v>
      </c>
    </row>
    <row r="199" spans="1:65" s="354" customFormat="1" ht="11.25" x14ac:dyDescent="0.2">
      <c r="B199" s="355"/>
      <c r="D199" s="349" t="s">
        <v>153</v>
      </c>
      <c r="E199" s="356" t="s">
        <v>1</v>
      </c>
      <c r="F199" s="357" t="s">
        <v>446</v>
      </c>
      <c r="H199" s="356" t="s">
        <v>1</v>
      </c>
      <c r="I199" s="261"/>
      <c r="L199" s="355"/>
      <c r="M199" s="358"/>
      <c r="N199" s="359"/>
      <c r="O199" s="359"/>
      <c r="P199" s="359"/>
      <c r="Q199" s="359"/>
      <c r="R199" s="359"/>
      <c r="S199" s="359"/>
      <c r="T199" s="360"/>
      <c r="AT199" s="356" t="s">
        <v>153</v>
      </c>
      <c r="AU199" s="356" t="s">
        <v>88</v>
      </c>
      <c r="AV199" s="354" t="s">
        <v>86</v>
      </c>
      <c r="AW199" s="354" t="s">
        <v>34</v>
      </c>
      <c r="AX199" s="354" t="s">
        <v>79</v>
      </c>
      <c r="AY199" s="356" t="s">
        <v>142</v>
      </c>
    </row>
    <row r="200" spans="1:65" s="354" customFormat="1" ht="11.25" x14ac:dyDescent="0.2">
      <c r="B200" s="355"/>
      <c r="D200" s="349" t="s">
        <v>153</v>
      </c>
      <c r="E200" s="356" t="s">
        <v>1</v>
      </c>
      <c r="F200" s="357" t="s">
        <v>581</v>
      </c>
      <c r="H200" s="356" t="s">
        <v>1</v>
      </c>
      <c r="I200" s="261"/>
      <c r="L200" s="355"/>
      <c r="M200" s="358"/>
      <c r="N200" s="359"/>
      <c r="O200" s="359"/>
      <c r="P200" s="359"/>
      <c r="Q200" s="359"/>
      <c r="R200" s="359"/>
      <c r="S200" s="359"/>
      <c r="T200" s="360"/>
      <c r="AT200" s="356" t="s">
        <v>153</v>
      </c>
      <c r="AU200" s="356" t="s">
        <v>88</v>
      </c>
      <c r="AV200" s="354" t="s">
        <v>86</v>
      </c>
      <c r="AW200" s="354" t="s">
        <v>34</v>
      </c>
      <c r="AX200" s="354" t="s">
        <v>79</v>
      </c>
      <c r="AY200" s="356" t="s">
        <v>142</v>
      </c>
    </row>
    <row r="201" spans="1:65" s="361" customFormat="1" ht="11.25" x14ac:dyDescent="0.2">
      <c r="B201" s="362"/>
      <c r="D201" s="349" t="s">
        <v>153</v>
      </c>
      <c r="E201" s="363" t="s">
        <v>1</v>
      </c>
      <c r="F201" s="364" t="s">
        <v>603</v>
      </c>
      <c r="H201" s="365">
        <v>441.77</v>
      </c>
      <c r="I201" s="262"/>
      <c r="L201" s="362"/>
      <c r="M201" s="366"/>
      <c r="N201" s="367"/>
      <c r="O201" s="367"/>
      <c r="P201" s="367"/>
      <c r="Q201" s="367"/>
      <c r="R201" s="367"/>
      <c r="S201" s="367"/>
      <c r="T201" s="368"/>
      <c r="AT201" s="363" t="s">
        <v>153</v>
      </c>
      <c r="AU201" s="363" t="s">
        <v>88</v>
      </c>
      <c r="AV201" s="361" t="s">
        <v>88</v>
      </c>
      <c r="AW201" s="361" t="s">
        <v>34</v>
      </c>
      <c r="AX201" s="361" t="s">
        <v>79</v>
      </c>
      <c r="AY201" s="363" t="s">
        <v>142</v>
      </c>
    </row>
    <row r="202" spans="1:65" s="361" customFormat="1" ht="11.25" x14ac:dyDescent="0.2">
      <c r="B202" s="362"/>
      <c r="D202" s="349" t="s">
        <v>153</v>
      </c>
      <c r="E202" s="363" t="s">
        <v>1</v>
      </c>
      <c r="F202" s="364" t="s">
        <v>604</v>
      </c>
      <c r="H202" s="365">
        <v>-31.233000000000001</v>
      </c>
      <c r="I202" s="262"/>
      <c r="L202" s="362"/>
      <c r="M202" s="366"/>
      <c r="N202" s="367"/>
      <c r="O202" s="367"/>
      <c r="P202" s="367"/>
      <c r="Q202" s="367"/>
      <c r="R202" s="367"/>
      <c r="S202" s="367"/>
      <c r="T202" s="368"/>
      <c r="AT202" s="363" t="s">
        <v>153</v>
      </c>
      <c r="AU202" s="363" t="s">
        <v>88</v>
      </c>
      <c r="AV202" s="361" t="s">
        <v>88</v>
      </c>
      <c r="AW202" s="361" t="s">
        <v>34</v>
      </c>
      <c r="AX202" s="361" t="s">
        <v>79</v>
      </c>
      <c r="AY202" s="363" t="s">
        <v>142</v>
      </c>
    </row>
    <row r="203" spans="1:65" s="369" customFormat="1" ht="11.25" x14ac:dyDescent="0.2">
      <c r="B203" s="370"/>
      <c r="D203" s="349" t="s">
        <v>153</v>
      </c>
      <c r="E203" s="371" t="s">
        <v>1</v>
      </c>
      <c r="F203" s="372" t="s">
        <v>159</v>
      </c>
      <c r="H203" s="373">
        <v>410.53699999999998</v>
      </c>
      <c r="I203" s="263"/>
      <c r="L203" s="370"/>
      <c r="M203" s="374"/>
      <c r="N203" s="375"/>
      <c r="O203" s="375"/>
      <c r="P203" s="375"/>
      <c r="Q203" s="375"/>
      <c r="R203" s="375"/>
      <c r="S203" s="375"/>
      <c r="T203" s="376"/>
      <c r="AT203" s="371" t="s">
        <v>153</v>
      </c>
      <c r="AU203" s="371" t="s">
        <v>88</v>
      </c>
      <c r="AV203" s="369" t="s">
        <v>149</v>
      </c>
      <c r="AW203" s="369" t="s">
        <v>34</v>
      </c>
      <c r="AX203" s="369" t="s">
        <v>86</v>
      </c>
      <c r="AY203" s="371" t="s">
        <v>142</v>
      </c>
    </row>
    <row r="204" spans="1:65" s="270" customFormat="1" ht="16.5" customHeight="1" x14ac:dyDescent="0.2">
      <c r="A204" s="143"/>
      <c r="B204" s="144"/>
      <c r="C204" s="385" t="s">
        <v>272</v>
      </c>
      <c r="D204" s="385" t="s">
        <v>242</v>
      </c>
      <c r="E204" s="386" t="s">
        <v>256</v>
      </c>
      <c r="F204" s="387" t="s">
        <v>257</v>
      </c>
      <c r="G204" s="388" t="s">
        <v>245</v>
      </c>
      <c r="H204" s="389">
        <v>821.07399999999996</v>
      </c>
      <c r="I204" s="86"/>
      <c r="J204" s="390">
        <f>ROUND(I204*H204,2)</f>
        <v>0</v>
      </c>
      <c r="K204" s="387" t="s">
        <v>148</v>
      </c>
      <c r="L204" s="391"/>
      <c r="M204" s="392" t="s">
        <v>1</v>
      </c>
      <c r="N204" s="393" t="s">
        <v>44</v>
      </c>
      <c r="O204" s="346">
        <v>0</v>
      </c>
      <c r="P204" s="346">
        <f>O204*H204</f>
        <v>0</v>
      </c>
      <c r="Q204" s="346">
        <v>0</v>
      </c>
      <c r="R204" s="346">
        <f>Q204*H204</f>
        <v>0</v>
      </c>
      <c r="S204" s="346">
        <v>0</v>
      </c>
      <c r="T204" s="347">
        <f>S204*H204</f>
        <v>0</v>
      </c>
      <c r="U204" s="143"/>
      <c r="V204" s="143"/>
      <c r="W204" s="143"/>
      <c r="X204" s="143"/>
      <c r="Y204" s="143"/>
      <c r="Z204" s="143"/>
      <c r="AA204" s="143"/>
      <c r="AB204" s="143"/>
      <c r="AC204" s="143"/>
      <c r="AD204" s="143"/>
      <c r="AE204" s="143"/>
      <c r="AR204" s="348" t="s">
        <v>205</v>
      </c>
      <c r="AT204" s="348" t="s">
        <v>242</v>
      </c>
      <c r="AU204" s="348" t="s">
        <v>88</v>
      </c>
      <c r="AY204" s="132" t="s">
        <v>142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32" t="s">
        <v>86</v>
      </c>
      <c r="BK204" s="231">
        <f>ROUND(I204*H204,2)</f>
        <v>0</v>
      </c>
      <c r="BL204" s="132" t="s">
        <v>149</v>
      </c>
      <c r="BM204" s="348" t="s">
        <v>605</v>
      </c>
    </row>
    <row r="205" spans="1:65" s="270" customFormat="1" ht="19.5" x14ac:dyDescent="0.2">
      <c r="A205" s="143"/>
      <c r="B205" s="144"/>
      <c r="C205" s="143"/>
      <c r="D205" s="349" t="s">
        <v>151</v>
      </c>
      <c r="E205" s="143"/>
      <c r="F205" s="350" t="s">
        <v>247</v>
      </c>
      <c r="G205" s="143"/>
      <c r="H205" s="143"/>
      <c r="I205" s="260"/>
      <c r="J205" s="143"/>
      <c r="K205" s="143"/>
      <c r="L205" s="144"/>
      <c r="M205" s="351"/>
      <c r="N205" s="352"/>
      <c r="O205" s="145"/>
      <c r="P205" s="145"/>
      <c r="Q205" s="145"/>
      <c r="R205" s="145"/>
      <c r="S205" s="145"/>
      <c r="T205" s="353"/>
      <c r="U205" s="143"/>
      <c r="V205" s="143"/>
      <c r="W205" s="143"/>
      <c r="X205" s="143"/>
      <c r="Y205" s="143"/>
      <c r="Z205" s="143"/>
      <c r="AA205" s="143"/>
      <c r="AB205" s="143"/>
      <c r="AC205" s="143"/>
      <c r="AD205" s="143"/>
      <c r="AE205" s="143"/>
      <c r="AT205" s="132" t="s">
        <v>151</v>
      </c>
      <c r="AU205" s="132" t="s">
        <v>88</v>
      </c>
    </row>
    <row r="206" spans="1:65" s="361" customFormat="1" ht="11.25" x14ac:dyDescent="0.2">
      <c r="B206" s="362"/>
      <c r="D206" s="349" t="s">
        <v>153</v>
      </c>
      <c r="F206" s="364" t="s">
        <v>606</v>
      </c>
      <c r="H206" s="365">
        <v>821.07399999999996</v>
      </c>
      <c r="I206" s="262"/>
      <c r="L206" s="362"/>
      <c r="M206" s="366"/>
      <c r="N206" s="367"/>
      <c r="O206" s="367"/>
      <c r="P206" s="367"/>
      <c r="Q206" s="367"/>
      <c r="R206" s="367"/>
      <c r="S206" s="367"/>
      <c r="T206" s="368"/>
      <c r="AT206" s="363" t="s">
        <v>153</v>
      </c>
      <c r="AU206" s="363" t="s">
        <v>88</v>
      </c>
      <c r="AV206" s="361" t="s">
        <v>88</v>
      </c>
      <c r="AW206" s="361" t="s">
        <v>3</v>
      </c>
      <c r="AX206" s="361" t="s">
        <v>86</v>
      </c>
      <c r="AY206" s="363" t="s">
        <v>142</v>
      </c>
    </row>
    <row r="207" spans="1:65" s="325" customFormat="1" ht="22.9" customHeight="1" x14ac:dyDescent="0.2">
      <c r="B207" s="326"/>
      <c r="D207" s="327" t="s">
        <v>78</v>
      </c>
      <c r="E207" s="336" t="s">
        <v>88</v>
      </c>
      <c r="F207" s="336" t="s">
        <v>260</v>
      </c>
      <c r="I207" s="259"/>
      <c r="J207" s="337">
        <f>BK207</f>
        <v>0</v>
      </c>
      <c r="L207" s="326"/>
      <c r="M207" s="330"/>
      <c r="N207" s="331"/>
      <c r="O207" s="331"/>
      <c r="P207" s="332">
        <f>SUM(P208:P212)</f>
        <v>100.31443999999999</v>
      </c>
      <c r="Q207" s="331"/>
      <c r="R207" s="332">
        <f>SUM(R208:R212)</f>
        <v>0.26690989999999998</v>
      </c>
      <c r="S207" s="331"/>
      <c r="T207" s="333">
        <f>SUM(T208:T212)</f>
        <v>0</v>
      </c>
      <c r="AR207" s="327" t="s">
        <v>86</v>
      </c>
      <c r="AT207" s="334" t="s">
        <v>78</v>
      </c>
      <c r="AU207" s="334" t="s">
        <v>86</v>
      </c>
      <c r="AY207" s="327" t="s">
        <v>142</v>
      </c>
      <c r="BK207" s="335">
        <f>SUM(BK208:BK212)</f>
        <v>0</v>
      </c>
    </row>
    <row r="208" spans="1:65" s="270" customFormat="1" ht="33" customHeight="1" x14ac:dyDescent="0.2">
      <c r="A208" s="143"/>
      <c r="B208" s="144"/>
      <c r="C208" s="338" t="s">
        <v>285</v>
      </c>
      <c r="D208" s="338" t="s">
        <v>144</v>
      </c>
      <c r="E208" s="339" t="s">
        <v>262</v>
      </c>
      <c r="F208" s="340" t="s">
        <v>263</v>
      </c>
      <c r="G208" s="341" t="s">
        <v>181</v>
      </c>
      <c r="H208" s="342">
        <v>85.191999999999993</v>
      </c>
      <c r="I208" s="85"/>
      <c r="J208" s="343">
        <f>ROUND(I208*H208,2)</f>
        <v>0</v>
      </c>
      <c r="K208" s="340" t="s">
        <v>148</v>
      </c>
      <c r="L208" s="144"/>
      <c r="M208" s="344" t="s">
        <v>1</v>
      </c>
      <c r="N208" s="345" t="s">
        <v>44</v>
      </c>
      <c r="O208" s="346">
        <v>0.92</v>
      </c>
      <c r="P208" s="346">
        <f>O208*H208</f>
        <v>78.376639999999995</v>
      </c>
      <c r="Q208" s="346">
        <v>0</v>
      </c>
      <c r="R208" s="346">
        <f>Q208*H208</f>
        <v>0</v>
      </c>
      <c r="S208" s="346">
        <v>0</v>
      </c>
      <c r="T208" s="347">
        <f>S208*H208</f>
        <v>0</v>
      </c>
      <c r="U208" s="14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3"/>
      <c r="AR208" s="348" t="s">
        <v>149</v>
      </c>
      <c r="AT208" s="348" t="s">
        <v>144</v>
      </c>
      <c r="AU208" s="348" t="s">
        <v>88</v>
      </c>
      <c r="AY208" s="132" t="s">
        <v>142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32" t="s">
        <v>86</v>
      </c>
      <c r="BK208" s="231">
        <f>ROUND(I208*H208,2)</f>
        <v>0</v>
      </c>
      <c r="BL208" s="132" t="s">
        <v>149</v>
      </c>
      <c r="BM208" s="348" t="s">
        <v>607</v>
      </c>
    </row>
    <row r="209" spans="1:65" s="354" customFormat="1" ht="11.25" x14ac:dyDescent="0.2">
      <c r="B209" s="355"/>
      <c r="D209" s="349" t="s">
        <v>153</v>
      </c>
      <c r="E209" s="356" t="s">
        <v>1</v>
      </c>
      <c r="F209" s="357" t="s">
        <v>236</v>
      </c>
      <c r="H209" s="356" t="s">
        <v>1</v>
      </c>
      <c r="I209" s="261"/>
      <c r="L209" s="355"/>
      <c r="M209" s="358"/>
      <c r="N209" s="359"/>
      <c r="O209" s="359"/>
      <c r="P209" s="359"/>
      <c r="Q209" s="359"/>
      <c r="R209" s="359"/>
      <c r="S209" s="359"/>
      <c r="T209" s="360"/>
      <c r="AT209" s="356" t="s">
        <v>153</v>
      </c>
      <c r="AU209" s="356" t="s">
        <v>88</v>
      </c>
      <c r="AV209" s="354" t="s">
        <v>86</v>
      </c>
      <c r="AW209" s="354" t="s">
        <v>34</v>
      </c>
      <c r="AX209" s="354" t="s">
        <v>79</v>
      </c>
      <c r="AY209" s="356" t="s">
        <v>142</v>
      </c>
    </row>
    <row r="210" spans="1:65" s="361" customFormat="1" ht="11.25" x14ac:dyDescent="0.2">
      <c r="B210" s="362"/>
      <c r="D210" s="349" t="s">
        <v>153</v>
      </c>
      <c r="E210" s="363" t="s">
        <v>1</v>
      </c>
      <c r="F210" s="364" t="s">
        <v>584</v>
      </c>
      <c r="H210" s="365">
        <v>85.191999999999993</v>
      </c>
      <c r="I210" s="262"/>
      <c r="L210" s="362"/>
      <c r="M210" s="366"/>
      <c r="N210" s="367"/>
      <c r="O210" s="367"/>
      <c r="P210" s="367"/>
      <c r="Q210" s="367"/>
      <c r="R210" s="367"/>
      <c r="S210" s="367"/>
      <c r="T210" s="368"/>
      <c r="AT210" s="363" t="s">
        <v>153</v>
      </c>
      <c r="AU210" s="363" t="s">
        <v>88</v>
      </c>
      <c r="AV210" s="361" t="s">
        <v>88</v>
      </c>
      <c r="AW210" s="361" t="s">
        <v>34</v>
      </c>
      <c r="AX210" s="361" t="s">
        <v>86</v>
      </c>
      <c r="AY210" s="363" t="s">
        <v>142</v>
      </c>
    </row>
    <row r="211" spans="1:65" s="270" customFormat="1" ht="21.75" customHeight="1" x14ac:dyDescent="0.2">
      <c r="A211" s="143"/>
      <c r="B211" s="144"/>
      <c r="C211" s="338" t="s">
        <v>290</v>
      </c>
      <c r="D211" s="338" t="s">
        <v>144</v>
      </c>
      <c r="E211" s="339" t="s">
        <v>266</v>
      </c>
      <c r="F211" s="340" t="s">
        <v>267</v>
      </c>
      <c r="G211" s="341" t="s">
        <v>268</v>
      </c>
      <c r="H211" s="342">
        <v>365.63</v>
      </c>
      <c r="I211" s="85"/>
      <c r="J211" s="343">
        <f>ROUND(I211*H211,2)</f>
        <v>0</v>
      </c>
      <c r="K211" s="340" t="s">
        <v>148</v>
      </c>
      <c r="L211" s="144"/>
      <c r="M211" s="344" t="s">
        <v>1</v>
      </c>
      <c r="N211" s="345" t="s">
        <v>44</v>
      </c>
      <c r="O211" s="346">
        <v>0.06</v>
      </c>
      <c r="P211" s="346">
        <f>O211*H211</f>
        <v>21.937799999999999</v>
      </c>
      <c r="Q211" s="346">
        <v>7.2999999999999996E-4</v>
      </c>
      <c r="R211" s="346">
        <f>Q211*H211</f>
        <v>0.26690989999999998</v>
      </c>
      <c r="S211" s="346">
        <v>0</v>
      </c>
      <c r="T211" s="347">
        <f>S211*H211</f>
        <v>0</v>
      </c>
      <c r="U211" s="14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3"/>
      <c r="AR211" s="348" t="s">
        <v>149</v>
      </c>
      <c r="AT211" s="348" t="s">
        <v>144</v>
      </c>
      <c r="AU211" s="348" t="s">
        <v>88</v>
      </c>
      <c r="AY211" s="132" t="s">
        <v>142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32" t="s">
        <v>86</v>
      </c>
      <c r="BK211" s="231">
        <f>ROUND(I211*H211,2)</f>
        <v>0</v>
      </c>
      <c r="BL211" s="132" t="s">
        <v>149</v>
      </c>
      <c r="BM211" s="348" t="s">
        <v>608</v>
      </c>
    </row>
    <row r="212" spans="1:65" s="361" customFormat="1" ht="11.25" x14ac:dyDescent="0.2">
      <c r="B212" s="362"/>
      <c r="D212" s="349" t="s">
        <v>153</v>
      </c>
      <c r="E212" s="363" t="s">
        <v>1</v>
      </c>
      <c r="F212" s="364" t="s">
        <v>609</v>
      </c>
      <c r="H212" s="365">
        <v>365.63</v>
      </c>
      <c r="I212" s="262"/>
      <c r="L212" s="362"/>
      <c r="M212" s="366"/>
      <c r="N212" s="367"/>
      <c r="O212" s="367"/>
      <c r="P212" s="367"/>
      <c r="Q212" s="367"/>
      <c r="R212" s="367"/>
      <c r="S212" s="367"/>
      <c r="T212" s="368"/>
      <c r="AT212" s="363" t="s">
        <v>153</v>
      </c>
      <c r="AU212" s="363" t="s">
        <v>88</v>
      </c>
      <c r="AV212" s="361" t="s">
        <v>88</v>
      </c>
      <c r="AW212" s="361" t="s">
        <v>34</v>
      </c>
      <c r="AX212" s="361" t="s">
        <v>86</v>
      </c>
      <c r="AY212" s="363" t="s">
        <v>142</v>
      </c>
    </row>
    <row r="213" spans="1:65" s="325" customFormat="1" ht="22.9" customHeight="1" x14ac:dyDescent="0.2">
      <c r="B213" s="326"/>
      <c r="D213" s="327" t="s">
        <v>78</v>
      </c>
      <c r="E213" s="336" t="s">
        <v>165</v>
      </c>
      <c r="F213" s="336" t="s">
        <v>271</v>
      </c>
      <c r="I213" s="259"/>
      <c r="J213" s="337">
        <f>BK213</f>
        <v>0</v>
      </c>
      <c r="L213" s="326"/>
      <c r="M213" s="330"/>
      <c r="N213" s="331"/>
      <c r="O213" s="331"/>
      <c r="P213" s="332">
        <f>SUM(P214:P221)</f>
        <v>973.04930000000002</v>
      </c>
      <c r="Q213" s="331"/>
      <c r="R213" s="332">
        <f>SUM(R214:R221)</f>
        <v>0</v>
      </c>
      <c r="S213" s="331"/>
      <c r="T213" s="333">
        <f>SUM(T214:T221)</f>
        <v>265.65000000000003</v>
      </c>
      <c r="AR213" s="327" t="s">
        <v>86</v>
      </c>
      <c r="AT213" s="334" t="s">
        <v>78</v>
      </c>
      <c r="AU213" s="334" t="s">
        <v>86</v>
      </c>
      <c r="AY213" s="327" t="s">
        <v>142</v>
      </c>
      <c r="BK213" s="335">
        <f>SUM(BK214:BK221)</f>
        <v>0</v>
      </c>
    </row>
    <row r="214" spans="1:65" s="270" customFormat="1" ht="33" customHeight="1" x14ac:dyDescent="0.2">
      <c r="A214" s="143"/>
      <c r="B214" s="144"/>
      <c r="C214" s="338" t="s">
        <v>7</v>
      </c>
      <c r="D214" s="338" t="s">
        <v>144</v>
      </c>
      <c r="E214" s="339" t="s">
        <v>273</v>
      </c>
      <c r="F214" s="340" t="s">
        <v>274</v>
      </c>
      <c r="G214" s="341" t="s">
        <v>181</v>
      </c>
      <c r="H214" s="342">
        <v>120.75</v>
      </c>
      <c r="I214" s="85"/>
      <c r="J214" s="343">
        <f>ROUND(I214*H214,2)</f>
        <v>0</v>
      </c>
      <c r="K214" s="340" t="s">
        <v>148</v>
      </c>
      <c r="L214" s="144"/>
      <c r="M214" s="344" t="s">
        <v>1</v>
      </c>
      <c r="N214" s="345" t="s">
        <v>44</v>
      </c>
      <c r="O214" s="346">
        <v>7.8010000000000002</v>
      </c>
      <c r="P214" s="346">
        <f>O214*H214</f>
        <v>941.97075000000007</v>
      </c>
      <c r="Q214" s="346">
        <v>0</v>
      </c>
      <c r="R214" s="346">
        <f>Q214*H214</f>
        <v>0</v>
      </c>
      <c r="S214" s="346">
        <v>2.2000000000000002</v>
      </c>
      <c r="T214" s="347">
        <f>S214*H214</f>
        <v>265.65000000000003</v>
      </c>
      <c r="U214" s="143"/>
      <c r="V214" s="143"/>
      <c r="W214" s="143"/>
      <c r="X214" s="143"/>
      <c r="Y214" s="143"/>
      <c r="Z214" s="143"/>
      <c r="AA214" s="143"/>
      <c r="AB214" s="143"/>
      <c r="AC214" s="143"/>
      <c r="AD214" s="143"/>
      <c r="AE214" s="143"/>
      <c r="AR214" s="348" t="s">
        <v>149</v>
      </c>
      <c r="AT214" s="348" t="s">
        <v>144</v>
      </c>
      <c r="AU214" s="348" t="s">
        <v>88</v>
      </c>
      <c r="AY214" s="132" t="s">
        <v>142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32" t="s">
        <v>86</v>
      </c>
      <c r="BK214" s="231">
        <f>ROUND(I214*H214,2)</f>
        <v>0</v>
      </c>
      <c r="BL214" s="132" t="s">
        <v>149</v>
      </c>
      <c r="BM214" s="348" t="s">
        <v>610</v>
      </c>
    </row>
    <row r="215" spans="1:65" s="270" customFormat="1" ht="19.5" x14ac:dyDescent="0.2">
      <c r="A215" s="143"/>
      <c r="B215" s="144"/>
      <c r="C215" s="143"/>
      <c r="D215" s="349" t="s">
        <v>151</v>
      </c>
      <c r="E215" s="143"/>
      <c r="F215" s="350" t="s">
        <v>276</v>
      </c>
      <c r="G215" s="143"/>
      <c r="H215" s="143"/>
      <c r="I215" s="260"/>
      <c r="J215" s="143"/>
      <c r="K215" s="143"/>
      <c r="L215" s="144"/>
      <c r="M215" s="351"/>
      <c r="N215" s="352"/>
      <c r="O215" s="145"/>
      <c r="P215" s="145"/>
      <c r="Q215" s="145"/>
      <c r="R215" s="145"/>
      <c r="S215" s="145"/>
      <c r="T215" s="353"/>
      <c r="U215" s="143"/>
      <c r="V215" s="143"/>
      <c r="W215" s="143"/>
      <c r="X215" s="143"/>
      <c r="Y215" s="143"/>
      <c r="Z215" s="143"/>
      <c r="AA215" s="143"/>
      <c r="AB215" s="143"/>
      <c r="AC215" s="143"/>
      <c r="AD215" s="143"/>
      <c r="AE215" s="143"/>
      <c r="AT215" s="132" t="s">
        <v>151</v>
      </c>
      <c r="AU215" s="132" t="s">
        <v>88</v>
      </c>
    </row>
    <row r="216" spans="1:65" s="354" customFormat="1" ht="11.25" x14ac:dyDescent="0.2">
      <c r="B216" s="355"/>
      <c r="D216" s="349" t="s">
        <v>153</v>
      </c>
      <c r="E216" s="356" t="s">
        <v>1</v>
      </c>
      <c r="F216" s="357" t="s">
        <v>611</v>
      </c>
      <c r="H216" s="356" t="s">
        <v>1</v>
      </c>
      <c r="I216" s="261"/>
      <c r="L216" s="355"/>
      <c r="M216" s="358"/>
      <c r="N216" s="359"/>
      <c r="O216" s="359"/>
      <c r="P216" s="359"/>
      <c r="Q216" s="359"/>
      <c r="R216" s="359"/>
      <c r="S216" s="359"/>
      <c r="T216" s="360"/>
      <c r="AT216" s="356" t="s">
        <v>153</v>
      </c>
      <c r="AU216" s="356" t="s">
        <v>88</v>
      </c>
      <c r="AV216" s="354" t="s">
        <v>86</v>
      </c>
      <c r="AW216" s="354" t="s">
        <v>34</v>
      </c>
      <c r="AX216" s="354" t="s">
        <v>79</v>
      </c>
      <c r="AY216" s="356" t="s">
        <v>142</v>
      </c>
    </row>
    <row r="217" spans="1:65" s="361" customFormat="1" ht="11.25" x14ac:dyDescent="0.2">
      <c r="B217" s="362"/>
      <c r="D217" s="349" t="s">
        <v>153</v>
      </c>
      <c r="E217" s="363" t="s">
        <v>1</v>
      </c>
      <c r="F217" s="364" t="s">
        <v>612</v>
      </c>
      <c r="H217" s="365">
        <v>113.345</v>
      </c>
      <c r="I217" s="262"/>
      <c r="L217" s="362"/>
      <c r="M217" s="366"/>
      <c r="N217" s="367"/>
      <c r="O217" s="367"/>
      <c r="P217" s="367"/>
      <c r="Q217" s="367"/>
      <c r="R217" s="367"/>
      <c r="S217" s="367"/>
      <c r="T217" s="368"/>
      <c r="AT217" s="363" t="s">
        <v>153</v>
      </c>
      <c r="AU217" s="363" t="s">
        <v>88</v>
      </c>
      <c r="AV217" s="361" t="s">
        <v>88</v>
      </c>
      <c r="AW217" s="361" t="s">
        <v>34</v>
      </c>
      <c r="AX217" s="361" t="s">
        <v>79</v>
      </c>
      <c r="AY217" s="363" t="s">
        <v>142</v>
      </c>
    </row>
    <row r="218" spans="1:65" s="361" customFormat="1" ht="11.25" x14ac:dyDescent="0.2">
      <c r="B218" s="362"/>
      <c r="D218" s="349" t="s">
        <v>153</v>
      </c>
      <c r="E218" s="363" t="s">
        <v>1</v>
      </c>
      <c r="F218" s="364" t="s">
        <v>613</v>
      </c>
      <c r="H218" s="365">
        <v>3.0049999999999999</v>
      </c>
      <c r="I218" s="262"/>
      <c r="L218" s="362"/>
      <c r="M218" s="366"/>
      <c r="N218" s="367"/>
      <c r="O218" s="367"/>
      <c r="P218" s="367"/>
      <c r="Q218" s="367"/>
      <c r="R218" s="367"/>
      <c r="S218" s="367"/>
      <c r="T218" s="368"/>
      <c r="AT218" s="363" t="s">
        <v>153</v>
      </c>
      <c r="AU218" s="363" t="s">
        <v>88</v>
      </c>
      <c r="AV218" s="361" t="s">
        <v>88</v>
      </c>
      <c r="AW218" s="361" t="s">
        <v>34</v>
      </c>
      <c r="AX218" s="361" t="s">
        <v>79</v>
      </c>
      <c r="AY218" s="363" t="s">
        <v>142</v>
      </c>
    </row>
    <row r="219" spans="1:65" s="361" customFormat="1" ht="11.25" x14ac:dyDescent="0.2">
      <c r="B219" s="362"/>
      <c r="D219" s="349" t="s">
        <v>153</v>
      </c>
      <c r="E219" s="363" t="s">
        <v>1</v>
      </c>
      <c r="F219" s="364" t="s">
        <v>614</v>
      </c>
      <c r="H219" s="365">
        <v>4.4000000000000004</v>
      </c>
      <c r="I219" s="262"/>
      <c r="L219" s="362"/>
      <c r="M219" s="366"/>
      <c r="N219" s="367"/>
      <c r="O219" s="367"/>
      <c r="P219" s="367"/>
      <c r="Q219" s="367"/>
      <c r="R219" s="367"/>
      <c r="S219" s="367"/>
      <c r="T219" s="368"/>
      <c r="AT219" s="363" t="s">
        <v>153</v>
      </c>
      <c r="AU219" s="363" t="s">
        <v>88</v>
      </c>
      <c r="AV219" s="361" t="s">
        <v>88</v>
      </c>
      <c r="AW219" s="361" t="s">
        <v>34</v>
      </c>
      <c r="AX219" s="361" t="s">
        <v>79</v>
      </c>
      <c r="AY219" s="363" t="s">
        <v>142</v>
      </c>
    </row>
    <row r="220" spans="1:65" s="369" customFormat="1" ht="11.25" x14ac:dyDescent="0.2">
      <c r="B220" s="370"/>
      <c r="D220" s="349" t="s">
        <v>153</v>
      </c>
      <c r="E220" s="371" t="s">
        <v>1</v>
      </c>
      <c r="F220" s="372" t="s">
        <v>159</v>
      </c>
      <c r="H220" s="373">
        <v>120.75</v>
      </c>
      <c r="I220" s="263"/>
      <c r="L220" s="370"/>
      <c r="M220" s="374"/>
      <c r="N220" s="375"/>
      <c r="O220" s="375"/>
      <c r="P220" s="375"/>
      <c r="Q220" s="375"/>
      <c r="R220" s="375"/>
      <c r="S220" s="375"/>
      <c r="T220" s="376"/>
      <c r="AT220" s="371" t="s">
        <v>153</v>
      </c>
      <c r="AU220" s="371" t="s">
        <v>88</v>
      </c>
      <c r="AV220" s="369" t="s">
        <v>149</v>
      </c>
      <c r="AW220" s="369" t="s">
        <v>34</v>
      </c>
      <c r="AX220" s="369" t="s">
        <v>86</v>
      </c>
      <c r="AY220" s="371" t="s">
        <v>142</v>
      </c>
    </row>
    <row r="221" spans="1:65" s="270" customFormat="1" ht="21.75" customHeight="1" x14ac:dyDescent="0.2">
      <c r="A221" s="143"/>
      <c r="B221" s="144"/>
      <c r="C221" s="338" t="s">
        <v>298</v>
      </c>
      <c r="D221" s="338" t="s">
        <v>144</v>
      </c>
      <c r="E221" s="339" t="s">
        <v>286</v>
      </c>
      <c r="F221" s="340" t="s">
        <v>287</v>
      </c>
      <c r="G221" s="341" t="s">
        <v>268</v>
      </c>
      <c r="H221" s="342">
        <v>365.63</v>
      </c>
      <c r="I221" s="85"/>
      <c r="J221" s="343">
        <f>ROUND(I221*H221,2)</f>
        <v>0</v>
      </c>
      <c r="K221" s="340" t="s">
        <v>148</v>
      </c>
      <c r="L221" s="144"/>
      <c r="M221" s="344" t="s">
        <v>1</v>
      </c>
      <c r="N221" s="345" t="s">
        <v>44</v>
      </c>
      <c r="O221" s="346">
        <v>8.5000000000000006E-2</v>
      </c>
      <c r="P221" s="346">
        <f>O221*H221</f>
        <v>31.078550000000003</v>
      </c>
      <c r="Q221" s="346">
        <v>0</v>
      </c>
      <c r="R221" s="346">
        <f>Q221*H221</f>
        <v>0</v>
      </c>
      <c r="S221" s="346">
        <v>0</v>
      </c>
      <c r="T221" s="347">
        <f>S221*H221</f>
        <v>0</v>
      </c>
      <c r="U221" s="143"/>
      <c r="V221" s="143"/>
      <c r="W221" s="143"/>
      <c r="X221" s="143"/>
      <c r="Y221" s="143"/>
      <c r="Z221" s="143"/>
      <c r="AA221" s="143"/>
      <c r="AB221" s="143"/>
      <c r="AC221" s="143"/>
      <c r="AD221" s="143"/>
      <c r="AE221" s="143"/>
      <c r="AR221" s="348" t="s">
        <v>149</v>
      </c>
      <c r="AT221" s="348" t="s">
        <v>144</v>
      </c>
      <c r="AU221" s="348" t="s">
        <v>88</v>
      </c>
      <c r="AY221" s="132" t="s">
        <v>142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32" t="s">
        <v>86</v>
      </c>
      <c r="BK221" s="231">
        <f>ROUND(I221*H221,2)</f>
        <v>0</v>
      </c>
      <c r="BL221" s="132" t="s">
        <v>149</v>
      </c>
      <c r="BM221" s="348" t="s">
        <v>615</v>
      </c>
    </row>
    <row r="222" spans="1:65" s="325" customFormat="1" ht="22.9" customHeight="1" x14ac:dyDescent="0.2">
      <c r="B222" s="326"/>
      <c r="D222" s="327" t="s">
        <v>78</v>
      </c>
      <c r="E222" s="336" t="s">
        <v>149</v>
      </c>
      <c r="F222" s="336" t="s">
        <v>289</v>
      </c>
      <c r="I222" s="259"/>
      <c r="J222" s="337">
        <f>BK222</f>
        <v>0</v>
      </c>
      <c r="L222" s="326"/>
      <c r="M222" s="330"/>
      <c r="N222" s="331"/>
      <c r="O222" s="331"/>
      <c r="P222" s="332">
        <f>SUM(P223:P246)</f>
        <v>180.442993</v>
      </c>
      <c r="Q222" s="331"/>
      <c r="R222" s="332">
        <f>SUM(R223:R246)</f>
        <v>0.72210000000000008</v>
      </c>
      <c r="S222" s="331"/>
      <c r="T222" s="333">
        <f>SUM(T223:T246)</f>
        <v>0</v>
      </c>
      <c r="AR222" s="327" t="s">
        <v>86</v>
      </c>
      <c r="AT222" s="334" t="s">
        <v>78</v>
      </c>
      <c r="AU222" s="334" t="s">
        <v>86</v>
      </c>
      <c r="AY222" s="327" t="s">
        <v>142</v>
      </c>
      <c r="BK222" s="335">
        <f>SUM(BK223:BK246)</f>
        <v>0</v>
      </c>
    </row>
    <row r="223" spans="1:65" s="270" customFormat="1" ht="21.75" customHeight="1" x14ac:dyDescent="0.2">
      <c r="A223" s="143"/>
      <c r="B223" s="144"/>
      <c r="C223" s="338" t="s">
        <v>303</v>
      </c>
      <c r="D223" s="338" t="s">
        <v>144</v>
      </c>
      <c r="E223" s="339" t="s">
        <v>481</v>
      </c>
      <c r="F223" s="340" t="s">
        <v>482</v>
      </c>
      <c r="G223" s="341" t="s">
        <v>181</v>
      </c>
      <c r="H223" s="342">
        <v>2.347</v>
      </c>
      <c r="I223" s="85"/>
      <c r="J223" s="343">
        <f>ROUND(I223*H223,2)</f>
        <v>0</v>
      </c>
      <c r="K223" s="340" t="s">
        <v>148</v>
      </c>
      <c r="L223" s="144"/>
      <c r="M223" s="344" t="s">
        <v>1</v>
      </c>
      <c r="N223" s="345" t="s">
        <v>44</v>
      </c>
      <c r="O223" s="346">
        <v>1.6950000000000001</v>
      </c>
      <c r="P223" s="346">
        <f>O223*H223</f>
        <v>3.9781650000000002</v>
      </c>
      <c r="Q223" s="346">
        <v>0</v>
      </c>
      <c r="R223" s="346">
        <f>Q223*H223</f>
        <v>0</v>
      </c>
      <c r="S223" s="346">
        <v>0</v>
      </c>
      <c r="T223" s="347">
        <f>S223*H223</f>
        <v>0</v>
      </c>
      <c r="U223" s="143"/>
      <c r="V223" s="143"/>
      <c r="W223" s="143"/>
      <c r="X223" s="143"/>
      <c r="Y223" s="143"/>
      <c r="Z223" s="143"/>
      <c r="AA223" s="143"/>
      <c r="AB223" s="143"/>
      <c r="AC223" s="143"/>
      <c r="AD223" s="143"/>
      <c r="AE223" s="143"/>
      <c r="AR223" s="348" t="s">
        <v>149</v>
      </c>
      <c r="AT223" s="348" t="s">
        <v>144</v>
      </c>
      <c r="AU223" s="348" t="s">
        <v>88</v>
      </c>
      <c r="AY223" s="132" t="s">
        <v>142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32" t="s">
        <v>86</v>
      </c>
      <c r="BK223" s="231">
        <f>ROUND(I223*H223,2)</f>
        <v>0</v>
      </c>
      <c r="BL223" s="132" t="s">
        <v>149</v>
      </c>
      <c r="BM223" s="348" t="s">
        <v>616</v>
      </c>
    </row>
    <row r="224" spans="1:65" s="354" customFormat="1" ht="11.25" x14ac:dyDescent="0.2">
      <c r="B224" s="355"/>
      <c r="D224" s="349" t="s">
        <v>153</v>
      </c>
      <c r="E224" s="356" t="s">
        <v>1</v>
      </c>
      <c r="F224" s="357" t="s">
        <v>236</v>
      </c>
      <c r="H224" s="356" t="s">
        <v>1</v>
      </c>
      <c r="I224" s="261"/>
      <c r="L224" s="355"/>
      <c r="M224" s="358"/>
      <c r="N224" s="359"/>
      <c r="O224" s="359"/>
      <c r="P224" s="359"/>
      <c r="Q224" s="359"/>
      <c r="R224" s="359"/>
      <c r="S224" s="359"/>
      <c r="T224" s="360"/>
      <c r="AT224" s="356" t="s">
        <v>153</v>
      </c>
      <c r="AU224" s="356" t="s">
        <v>88</v>
      </c>
      <c r="AV224" s="354" t="s">
        <v>86</v>
      </c>
      <c r="AW224" s="354" t="s">
        <v>34</v>
      </c>
      <c r="AX224" s="354" t="s">
        <v>79</v>
      </c>
      <c r="AY224" s="356" t="s">
        <v>142</v>
      </c>
    </row>
    <row r="225" spans="1:65" s="354" customFormat="1" ht="11.25" x14ac:dyDescent="0.2">
      <c r="B225" s="355"/>
      <c r="D225" s="349" t="s">
        <v>153</v>
      </c>
      <c r="E225" s="356" t="s">
        <v>1</v>
      </c>
      <c r="F225" s="357" t="s">
        <v>617</v>
      </c>
      <c r="H225" s="356" t="s">
        <v>1</v>
      </c>
      <c r="I225" s="261"/>
      <c r="L225" s="355"/>
      <c r="M225" s="358"/>
      <c r="N225" s="359"/>
      <c r="O225" s="359"/>
      <c r="P225" s="359"/>
      <c r="Q225" s="359"/>
      <c r="R225" s="359"/>
      <c r="S225" s="359"/>
      <c r="T225" s="360"/>
      <c r="AT225" s="356" t="s">
        <v>153</v>
      </c>
      <c r="AU225" s="356" t="s">
        <v>88</v>
      </c>
      <c r="AV225" s="354" t="s">
        <v>86</v>
      </c>
      <c r="AW225" s="354" t="s">
        <v>34</v>
      </c>
      <c r="AX225" s="354" t="s">
        <v>79</v>
      </c>
      <c r="AY225" s="356" t="s">
        <v>142</v>
      </c>
    </row>
    <row r="226" spans="1:65" s="361" customFormat="1" ht="11.25" x14ac:dyDescent="0.2">
      <c r="B226" s="362"/>
      <c r="D226" s="349" t="s">
        <v>153</v>
      </c>
      <c r="E226" s="363" t="s">
        <v>1</v>
      </c>
      <c r="F226" s="364" t="s">
        <v>618</v>
      </c>
      <c r="H226" s="365">
        <v>2.347</v>
      </c>
      <c r="I226" s="262"/>
      <c r="L226" s="362"/>
      <c r="M226" s="366"/>
      <c r="N226" s="367"/>
      <c r="O226" s="367"/>
      <c r="P226" s="367"/>
      <c r="Q226" s="367"/>
      <c r="R226" s="367"/>
      <c r="S226" s="367"/>
      <c r="T226" s="368"/>
      <c r="AT226" s="363" t="s">
        <v>153</v>
      </c>
      <c r="AU226" s="363" t="s">
        <v>88</v>
      </c>
      <c r="AV226" s="361" t="s">
        <v>88</v>
      </c>
      <c r="AW226" s="361" t="s">
        <v>34</v>
      </c>
      <c r="AX226" s="361" t="s">
        <v>86</v>
      </c>
      <c r="AY226" s="363" t="s">
        <v>142</v>
      </c>
    </row>
    <row r="227" spans="1:65" s="270" customFormat="1" ht="21.75" customHeight="1" x14ac:dyDescent="0.2">
      <c r="A227" s="143"/>
      <c r="B227" s="144"/>
      <c r="C227" s="338" t="s">
        <v>309</v>
      </c>
      <c r="D227" s="338" t="s">
        <v>144</v>
      </c>
      <c r="E227" s="339" t="s">
        <v>291</v>
      </c>
      <c r="F227" s="340" t="s">
        <v>292</v>
      </c>
      <c r="G227" s="341" t="s">
        <v>293</v>
      </c>
      <c r="H227" s="342">
        <v>9</v>
      </c>
      <c r="I227" s="85"/>
      <c r="J227" s="343">
        <f>ROUND(I227*H227,2)</f>
        <v>0</v>
      </c>
      <c r="K227" s="340" t="s">
        <v>148</v>
      </c>
      <c r="L227" s="144"/>
      <c r="M227" s="344" t="s">
        <v>1</v>
      </c>
      <c r="N227" s="345" t="s">
        <v>44</v>
      </c>
      <c r="O227" s="346">
        <v>0.28000000000000003</v>
      </c>
      <c r="P227" s="346">
        <f>O227*H227</f>
        <v>2.5200000000000005</v>
      </c>
      <c r="Q227" s="346">
        <v>6.6E-3</v>
      </c>
      <c r="R227" s="346">
        <f>Q227*H227</f>
        <v>5.9400000000000001E-2</v>
      </c>
      <c r="S227" s="346">
        <v>0</v>
      </c>
      <c r="T227" s="347">
        <f>S227*H227</f>
        <v>0</v>
      </c>
      <c r="U227" s="143"/>
      <c r="V227" s="143"/>
      <c r="W227" s="143"/>
      <c r="X227" s="143"/>
      <c r="Y227" s="143"/>
      <c r="Z227" s="143"/>
      <c r="AA227" s="143"/>
      <c r="AB227" s="143"/>
      <c r="AC227" s="143"/>
      <c r="AD227" s="143"/>
      <c r="AE227" s="143"/>
      <c r="AR227" s="348" t="s">
        <v>149</v>
      </c>
      <c r="AT227" s="348" t="s">
        <v>144</v>
      </c>
      <c r="AU227" s="348" t="s">
        <v>88</v>
      </c>
      <c r="AY227" s="132" t="s">
        <v>142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32" t="s">
        <v>86</v>
      </c>
      <c r="BK227" s="231">
        <f>ROUND(I227*H227,2)</f>
        <v>0</v>
      </c>
      <c r="BL227" s="132" t="s">
        <v>149</v>
      </c>
      <c r="BM227" s="348" t="s">
        <v>619</v>
      </c>
    </row>
    <row r="228" spans="1:65" s="354" customFormat="1" ht="11.25" x14ac:dyDescent="0.2">
      <c r="B228" s="355"/>
      <c r="D228" s="349" t="s">
        <v>153</v>
      </c>
      <c r="E228" s="356" t="s">
        <v>1</v>
      </c>
      <c r="F228" s="357" t="s">
        <v>620</v>
      </c>
      <c r="H228" s="356" t="s">
        <v>1</v>
      </c>
      <c r="I228" s="261"/>
      <c r="L228" s="355"/>
      <c r="M228" s="358"/>
      <c r="N228" s="359"/>
      <c r="O228" s="359"/>
      <c r="P228" s="359"/>
      <c r="Q228" s="359"/>
      <c r="R228" s="359"/>
      <c r="S228" s="359"/>
      <c r="T228" s="360"/>
      <c r="AT228" s="356" t="s">
        <v>153</v>
      </c>
      <c r="AU228" s="356" t="s">
        <v>88</v>
      </c>
      <c r="AV228" s="354" t="s">
        <v>86</v>
      </c>
      <c r="AW228" s="354" t="s">
        <v>34</v>
      </c>
      <c r="AX228" s="354" t="s">
        <v>79</v>
      </c>
      <c r="AY228" s="356" t="s">
        <v>142</v>
      </c>
    </row>
    <row r="229" spans="1:65" s="361" customFormat="1" ht="11.25" x14ac:dyDescent="0.2">
      <c r="B229" s="362"/>
      <c r="D229" s="349" t="s">
        <v>153</v>
      </c>
      <c r="E229" s="363" t="s">
        <v>1</v>
      </c>
      <c r="F229" s="364" t="s">
        <v>621</v>
      </c>
      <c r="H229" s="365">
        <v>9</v>
      </c>
      <c r="I229" s="262"/>
      <c r="L229" s="362"/>
      <c r="M229" s="366"/>
      <c r="N229" s="367"/>
      <c r="O229" s="367"/>
      <c r="P229" s="367"/>
      <c r="Q229" s="367"/>
      <c r="R229" s="367"/>
      <c r="S229" s="367"/>
      <c r="T229" s="368"/>
      <c r="AT229" s="363" t="s">
        <v>153</v>
      </c>
      <c r="AU229" s="363" t="s">
        <v>88</v>
      </c>
      <c r="AV229" s="361" t="s">
        <v>88</v>
      </c>
      <c r="AW229" s="361" t="s">
        <v>34</v>
      </c>
      <c r="AX229" s="361" t="s">
        <v>86</v>
      </c>
      <c r="AY229" s="363" t="s">
        <v>142</v>
      </c>
    </row>
    <row r="230" spans="1:65" s="270" customFormat="1" ht="16.5" customHeight="1" x14ac:dyDescent="0.2">
      <c r="A230" s="143"/>
      <c r="B230" s="144"/>
      <c r="C230" s="385" t="s">
        <v>317</v>
      </c>
      <c r="D230" s="385" t="s">
        <v>242</v>
      </c>
      <c r="E230" s="386" t="s">
        <v>622</v>
      </c>
      <c r="F230" s="387" t="s">
        <v>623</v>
      </c>
      <c r="G230" s="388" t="s">
        <v>293</v>
      </c>
      <c r="H230" s="389">
        <v>1</v>
      </c>
      <c r="I230" s="86"/>
      <c r="J230" s="390">
        <f>ROUND(I230*H230,2)</f>
        <v>0</v>
      </c>
      <c r="K230" s="387" t="s">
        <v>1</v>
      </c>
      <c r="L230" s="391"/>
      <c r="M230" s="392" t="s">
        <v>1</v>
      </c>
      <c r="N230" s="393" t="s">
        <v>44</v>
      </c>
      <c r="O230" s="346">
        <v>0</v>
      </c>
      <c r="P230" s="346">
        <f>O230*H230</f>
        <v>0</v>
      </c>
      <c r="Q230" s="346">
        <v>2.75E-2</v>
      </c>
      <c r="R230" s="346">
        <f>Q230*H230</f>
        <v>2.75E-2</v>
      </c>
      <c r="S230" s="346">
        <v>0</v>
      </c>
      <c r="T230" s="347">
        <f>S230*H230</f>
        <v>0</v>
      </c>
      <c r="U230" s="143"/>
      <c r="V230" s="143"/>
      <c r="W230" s="143"/>
      <c r="X230" s="143"/>
      <c r="Y230" s="143"/>
      <c r="Z230" s="143"/>
      <c r="AA230" s="143"/>
      <c r="AB230" s="143"/>
      <c r="AC230" s="143"/>
      <c r="AD230" s="143"/>
      <c r="AE230" s="143"/>
      <c r="AR230" s="348" t="s">
        <v>205</v>
      </c>
      <c r="AT230" s="348" t="s">
        <v>242</v>
      </c>
      <c r="AU230" s="348" t="s">
        <v>88</v>
      </c>
      <c r="AY230" s="132" t="s">
        <v>142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32" t="s">
        <v>86</v>
      </c>
      <c r="BK230" s="231">
        <f>ROUND(I230*H230,2)</f>
        <v>0</v>
      </c>
      <c r="BL230" s="132" t="s">
        <v>149</v>
      </c>
      <c r="BM230" s="348" t="s">
        <v>624</v>
      </c>
    </row>
    <row r="231" spans="1:65" s="270" customFormat="1" ht="19.5" x14ac:dyDescent="0.2">
      <c r="A231" s="143"/>
      <c r="B231" s="144"/>
      <c r="C231" s="143"/>
      <c r="D231" s="349" t="s">
        <v>151</v>
      </c>
      <c r="E231" s="143"/>
      <c r="F231" s="350" t="s">
        <v>625</v>
      </c>
      <c r="G231" s="143"/>
      <c r="H231" s="143"/>
      <c r="I231" s="260"/>
      <c r="J231" s="143"/>
      <c r="K231" s="143"/>
      <c r="L231" s="144"/>
      <c r="M231" s="351"/>
      <c r="N231" s="352"/>
      <c r="O231" s="145"/>
      <c r="P231" s="145"/>
      <c r="Q231" s="145"/>
      <c r="R231" s="145"/>
      <c r="S231" s="145"/>
      <c r="T231" s="353"/>
      <c r="U231" s="143"/>
      <c r="V231" s="143"/>
      <c r="W231" s="143"/>
      <c r="X231" s="143"/>
      <c r="Y231" s="143"/>
      <c r="Z231" s="143"/>
      <c r="AA231" s="143"/>
      <c r="AB231" s="143"/>
      <c r="AC231" s="143"/>
      <c r="AD231" s="143"/>
      <c r="AE231" s="143"/>
      <c r="AT231" s="132" t="s">
        <v>151</v>
      </c>
      <c r="AU231" s="132" t="s">
        <v>88</v>
      </c>
    </row>
    <row r="232" spans="1:65" s="270" customFormat="1" ht="16.5" customHeight="1" x14ac:dyDescent="0.2">
      <c r="A232" s="143"/>
      <c r="B232" s="144"/>
      <c r="C232" s="385" t="s">
        <v>323</v>
      </c>
      <c r="D232" s="385" t="s">
        <v>242</v>
      </c>
      <c r="E232" s="386" t="s">
        <v>295</v>
      </c>
      <c r="F232" s="387" t="s">
        <v>296</v>
      </c>
      <c r="G232" s="388" t="s">
        <v>293</v>
      </c>
      <c r="H232" s="389">
        <v>3</v>
      </c>
      <c r="I232" s="86"/>
      <c r="J232" s="390">
        <f>ROUND(I232*H232,2)</f>
        <v>0</v>
      </c>
      <c r="K232" s="387" t="s">
        <v>148</v>
      </c>
      <c r="L232" s="391"/>
      <c r="M232" s="392" t="s">
        <v>1</v>
      </c>
      <c r="N232" s="393" t="s">
        <v>44</v>
      </c>
      <c r="O232" s="346">
        <v>0</v>
      </c>
      <c r="P232" s="346">
        <f>O232*H232</f>
        <v>0</v>
      </c>
      <c r="Q232" s="346">
        <v>0.04</v>
      </c>
      <c r="R232" s="346">
        <f>Q232*H232</f>
        <v>0.12</v>
      </c>
      <c r="S232" s="346">
        <v>0</v>
      </c>
      <c r="T232" s="347">
        <f>S232*H232</f>
        <v>0</v>
      </c>
      <c r="U232" s="14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3"/>
      <c r="AR232" s="348" t="s">
        <v>205</v>
      </c>
      <c r="AT232" s="348" t="s">
        <v>242</v>
      </c>
      <c r="AU232" s="348" t="s">
        <v>88</v>
      </c>
      <c r="AY232" s="132" t="s">
        <v>142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32" t="s">
        <v>86</v>
      </c>
      <c r="BK232" s="231">
        <f>ROUND(I232*H232,2)</f>
        <v>0</v>
      </c>
      <c r="BL232" s="132" t="s">
        <v>149</v>
      </c>
      <c r="BM232" s="348" t="s">
        <v>626</v>
      </c>
    </row>
    <row r="233" spans="1:65" s="270" customFormat="1" ht="16.5" customHeight="1" x14ac:dyDescent="0.2">
      <c r="A233" s="143"/>
      <c r="B233" s="144"/>
      <c r="C233" s="385" t="s">
        <v>329</v>
      </c>
      <c r="D233" s="385" t="s">
        <v>242</v>
      </c>
      <c r="E233" s="386" t="s">
        <v>627</v>
      </c>
      <c r="F233" s="387" t="s">
        <v>628</v>
      </c>
      <c r="G233" s="388" t="s">
        <v>293</v>
      </c>
      <c r="H233" s="389">
        <v>5</v>
      </c>
      <c r="I233" s="86"/>
      <c r="J233" s="390">
        <f>ROUND(I233*H233,2)</f>
        <v>0</v>
      </c>
      <c r="K233" s="387" t="s">
        <v>148</v>
      </c>
      <c r="L233" s="391"/>
      <c r="M233" s="392" t="s">
        <v>1</v>
      </c>
      <c r="N233" s="393" t="s">
        <v>44</v>
      </c>
      <c r="O233" s="346">
        <v>0</v>
      </c>
      <c r="P233" s="346">
        <f>O233*H233</f>
        <v>0</v>
      </c>
      <c r="Q233" s="346">
        <v>6.8000000000000005E-2</v>
      </c>
      <c r="R233" s="346">
        <f>Q233*H233</f>
        <v>0.34</v>
      </c>
      <c r="S233" s="346">
        <v>0</v>
      </c>
      <c r="T233" s="347">
        <f>S233*H233</f>
        <v>0</v>
      </c>
      <c r="U233" s="143"/>
      <c r="V233" s="143"/>
      <c r="W233" s="143"/>
      <c r="X233" s="143"/>
      <c r="Y233" s="143"/>
      <c r="Z233" s="143"/>
      <c r="AA233" s="143"/>
      <c r="AB233" s="143"/>
      <c r="AC233" s="143"/>
      <c r="AD233" s="143"/>
      <c r="AE233" s="143"/>
      <c r="AR233" s="348" t="s">
        <v>205</v>
      </c>
      <c r="AT233" s="348" t="s">
        <v>242</v>
      </c>
      <c r="AU233" s="348" t="s">
        <v>88</v>
      </c>
      <c r="AY233" s="132" t="s">
        <v>142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32" t="s">
        <v>86</v>
      </c>
      <c r="BK233" s="231">
        <f>ROUND(I233*H233,2)</f>
        <v>0</v>
      </c>
      <c r="BL233" s="132" t="s">
        <v>149</v>
      </c>
      <c r="BM233" s="348" t="s">
        <v>629</v>
      </c>
    </row>
    <row r="234" spans="1:65" s="270" customFormat="1" ht="21.75" customHeight="1" x14ac:dyDescent="0.2">
      <c r="A234" s="143"/>
      <c r="B234" s="144"/>
      <c r="C234" s="338" t="s">
        <v>334</v>
      </c>
      <c r="D234" s="338" t="s">
        <v>144</v>
      </c>
      <c r="E234" s="339" t="s">
        <v>630</v>
      </c>
      <c r="F234" s="340" t="s">
        <v>631</v>
      </c>
      <c r="G234" s="341" t="s">
        <v>293</v>
      </c>
      <c r="H234" s="342">
        <v>2</v>
      </c>
      <c r="I234" s="85"/>
      <c r="J234" s="343">
        <f>ROUND(I234*H234,2)</f>
        <v>0</v>
      </c>
      <c r="K234" s="340" t="s">
        <v>148</v>
      </c>
      <c r="L234" s="144"/>
      <c r="M234" s="344" t="s">
        <v>1</v>
      </c>
      <c r="N234" s="345" t="s">
        <v>44</v>
      </c>
      <c r="O234" s="346">
        <v>0.56000000000000005</v>
      </c>
      <c r="P234" s="346">
        <f>O234*H234</f>
        <v>1.1200000000000001</v>
      </c>
      <c r="Q234" s="346">
        <v>6.6E-3</v>
      </c>
      <c r="R234" s="346">
        <f>Q234*H234</f>
        <v>1.32E-2</v>
      </c>
      <c r="S234" s="346">
        <v>0</v>
      </c>
      <c r="T234" s="347">
        <f>S234*H234</f>
        <v>0</v>
      </c>
      <c r="U234" s="14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3"/>
      <c r="AR234" s="348" t="s">
        <v>149</v>
      </c>
      <c r="AT234" s="348" t="s">
        <v>144</v>
      </c>
      <c r="AU234" s="348" t="s">
        <v>88</v>
      </c>
      <c r="AY234" s="132" t="s">
        <v>142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32" t="s">
        <v>86</v>
      </c>
      <c r="BK234" s="231">
        <f>ROUND(I234*H234,2)</f>
        <v>0</v>
      </c>
      <c r="BL234" s="132" t="s">
        <v>149</v>
      </c>
      <c r="BM234" s="348" t="s">
        <v>632</v>
      </c>
    </row>
    <row r="235" spans="1:65" s="270" customFormat="1" ht="21.75" customHeight="1" x14ac:dyDescent="0.2">
      <c r="A235" s="143"/>
      <c r="B235" s="144"/>
      <c r="C235" s="385" t="s">
        <v>339</v>
      </c>
      <c r="D235" s="385" t="s">
        <v>242</v>
      </c>
      <c r="E235" s="386" t="s">
        <v>633</v>
      </c>
      <c r="F235" s="387" t="s">
        <v>634</v>
      </c>
      <c r="G235" s="388" t="s">
        <v>293</v>
      </c>
      <c r="H235" s="389">
        <v>2</v>
      </c>
      <c r="I235" s="86"/>
      <c r="J235" s="390">
        <f>ROUND(I235*H235,2)</f>
        <v>0</v>
      </c>
      <c r="K235" s="387" t="s">
        <v>148</v>
      </c>
      <c r="L235" s="391"/>
      <c r="M235" s="392" t="s">
        <v>1</v>
      </c>
      <c r="N235" s="393" t="s">
        <v>44</v>
      </c>
      <c r="O235" s="346">
        <v>0</v>
      </c>
      <c r="P235" s="346">
        <f>O235*H235</f>
        <v>0</v>
      </c>
      <c r="Q235" s="346">
        <v>8.1000000000000003E-2</v>
      </c>
      <c r="R235" s="346">
        <f>Q235*H235</f>
        <v>0.16200000000000001</v>
      </c>
      <c r="S235" s="346">
        <v>0</v>
      </c>
      <c r="T235" s="347">
        <f>S235*H235</f>
        <v>0</v>
      </c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/>
      <c r="AR235" s="348" t="s">
        <v>205</v>
      </c>
      <c r="AT235" s="348" t="s">
        <v>242</v>
      </c>
      <c r="AU235" s="348" t="s">
        <v>88</v>
      </c>
      <c r="AY235" s="132" t="s">
        <v>142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32" t="s">
        <v>86</v>
      </c>
      <c r="BK235" s="231">
        <f>ROUND(I235*H235,2)</f>
        <v>0</v>
      </c>
      <c r="BL235" s="132" t="s">
        <v>149</v>
      </c>
      <c r="BM235" s="348" t="s">
        <v>635</v>
      </c>
    </row>
    <row r="236" spans="1:65" s="270" customFormat="1" ht="33" customHeight="1" x14ac:dyDescent="0.2">
      <c r="A236" s="143"/>
      <c r="B236" s="144"/>
      <c r="C236" s="338" t="s">
        <v>344</v>
      </c>
      <c r="D236" s="338" t="s">
        <v>144</v>
      </c>
      <c r="E236" s="339" t="s">
        <v>299</v>
      </c>
      <c r="F236" s="340" t="s">
        <v>300</v>
      </c>
      <c r="G236" s="341" t="s">
        <v>181</v>
      </c>
      <c r="H236" s="342">
        <v>88.527000000000001</v>
      </c>
      <c r="I236" s="85"/>
      <c r="J236" s="343">
        <f>ROUND(I236*H236,2)</f>
        <v>0</v>
      </c>
      <c r="K236" s="340" t="s">
        <v>148</v>
      </c>
      <c r="L236" s="144"/>
      <c r="M236" s="344" t="s">
        <v>1</v>
      </c>
      <c r="N236" s="345" t="s">
        <v>44</v>
      </c>
      <c r="O236" s="346">
        <v>1.4650000000000001</v>
      </c>
      <c r="P236" s="346">
        <f>O236*H236</f>
        <v>129.69205500000001</v>
      </c>
      <c r="Q236" s="346">
        <v>0</v>
      </c>
      <c r="R236" s="346">
        <f>Q236*H236</f>
        <v>0</v>
      </c>
      <c r="S236" s="346">
        <v>0</v>
      </c>
      <c r="T236" s="347">
        <f>S236*H236</f>
        <v>0</v>
      </c>
      <c r="U236" s="143"/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3"/>
      <c r="AR236" s="348" t="s">
        <v>149</v>
      </c>
      <c r="AT236" s="348" t="s">
        <v>144</v>
      </c>
      <c r="AU236" s="348" t="s">
        <v>88</v>
      </c>
      <c r="AY236" s="132" t="s">
        <v>142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32" t="s">
        <v>86</v>
      </c>
      <c r="BK236" s="231">
        <f>ROUND(I236*H236,2)</f>
        <v>0</v>
      </c>
      <c r="BL236" s="132" t="s">
        <v>149</v>
      </c>
      <c r="BM236" s="348" t="s">
        <v>636</v>
      </c>
    </row>
    <row r="237" spans="1:65" s="354" customFormat="1" ht="11.25" x14ac:dyDescent="0.2">
      <c r="B237" s="355"/>
      <c r="D237" s="349" t="s">
        <v>153</v>
      </c>
      <c r="E237" s="356" t="s">
        <v>1</v>
      </c>
      <c r="F237" s="357" t="s">
        <v>154</v>
      </c>
      <c r="H237" s="356" t="s">
        <v>1</v>
      </c>
      <c r="I237" s="261"/>
      <c r="L237" s="355"/>
      <c r="M237" s="358"/>
      <c r="N237" s="359"/>
      <c r="O237" s="359"/>
      <c r="P237" s="359"/>
      <c r="Q237" s="359"/>
      <c r="R237" s="359"/>
      <c r="S237" s="359"/>
      <c r="T237" s="360"/>
      <c r="AT237" s="356" t="s">
        <v>153</v>
      </c>
      <c r="AU237" s="356" t="s">
        <v>88</v>
      </c>
      <c r="AV237" s="354" t="s">
        <v>86</v>
      </c>
      <c r="AW237" s="354" t="s">
        <v>34</v>
      </c>
      <c r="AX237" s="354" t="s">
        <v>79</v>
      </c>
      <c r="AY237" s="356" t="s">
        <v>142</v>
      </c>
    </row>
    <row r="238" spans="1:65" s="354" customFormat="1" ht="11.25" x14ac:dyDescent="0.2">
      <c r="B238" s="355"/>
      <c r="D238" s="349" t="s">
        <v>153</v>
      </c>
      <c r="E238" s="356" t="s">
        <v>1</v>
      </c>
      <c r="F238" s="357" t="s">
        <v>581</v>
      </c>
      <c r="H238" s="356" t="s">
        <v>1</v>
      </c>
      <c r="I238" s="261"/>
      <c r="L238" s="355"/>
      <c r="M238" s="358"/>
      <c r="N238" s="359"/>
      <c r="O238" s="359"/>
      <c r="P238" s="359"/>
      <c r="Q238" s="359"/>
      <c r="R238" s="359"/>
      <c r="S238" s="359"/>
      <c r="T238" s="360"/>
      <c r="AT238" s="356" t="s">
        <v>153</v>
      </c>
      <c r="AU238" s="356" t="s">
        <v>88</v>
      </c>
      <c r="AV238" s="354" t="s">
        <v>86</v>
      </c>
      <c r="AW238" s="354" t="s">
        <v>34</v>
      </c>
      <c r="AX238" s="354" t="s">
        <v>79</v>
      </c>
      <c r="AY238" s="356" t="s">
        <v>142</v>
      </c>
    </row>
    <row r="239" spans="1:65" s="361" customFormat="1" ht="11.25" x14ac:dyDescent="0.2">
      <c r="B239" s="362"/>
      <c r="D239" s="349" t="s">
        <v>153</v>
      </c>
      <c r="E239" s="363" t="s">
        <v>1</v>
      </c>
      <c r="F239" s="364" t="s">
        <v>637</v>
      </c>
      <c r="H239" s="365">
        <v>87.12</v>
      </c>
      <c r="I239" s="262"/>
      <c r="L239" s="362"/>
      <c r="M239" s="366"/>
      <c r="N239" s="367"/>
      <c r="O239" s="367"/>
      <c r="P239" s="367"/>
      <c r="Q239" s="367"/>
      <c r="R239" s="367"/>
      <c r="S239" s="367"/>
      <c r="T239" s="368"/>
      <c r="AT239" s="363" t="s">
        <v>153</v>
      </c>
      <c r="AU239" s="363" t="s">
        <v>88</v>
      </c>
      <c r="AV239" s="361" t="s">
        <v>88</v>
      </c>
      <c r="AW239" s="361" t="s">
        <v>34</v>
      </c>
      <c r="AX239" s="361" t="s">
        <v>79</v>
      </c>
      <c r="AY239" s="363" t="s">
        <v>142</v>
      </c>
    </row>
    <row r="240" spans="1:65" s="354" customFormat="1" ht="11.25" x14ac:dyDescent="0.2">
      <c r="B240" s="355"/>
      <c r="D240" s="349" t="s">
        <v>153</v>
      </c>
      <c r="E240" s="356" t="s">
        <v>1</v>
      </c>
      <c r="F240" s="357" t="s">
        <v>638</v>
      </c>
      <c r="H240" s="356" t="s">
        <v>1</v>
      </c>
      <c r="I240" s="261"/>
      <c r="L240" s="355"/>
      <c r="M240" s="358"/>
      <c r="N240" s="359"/>
      <c r="O240" s="359"/>
      <c r="P240" s="359"/>
      <c r="Q240" s="359"/>
      <c r="R240" s="359"/>
      <c r="S240" s="359"/>
      <c r="T240" s="360"/>
      <c r="AT240" s="356" t="s">
        <v>153</v>
      </c>
      <c r="AU240" s="356" t="s">
        <v>88</v>
      </c>
      <c r="AV240" s="354" t="s">
        <v>86</v>
      </c>
      <c r="AW240" s="354" t="s">
        <v>34</v>
      </c>
      <c r="AX240" s="354" t="s">
        <v>79</v>
      </c>
      <c r="AY240" s="356" t="s">
        <v>142</v>
      </c>
    </row>
    <row r="241" spans="1:65" s="354" customFormat="1" ht="11.25" x14ac:dyDescent="0.2">
      <c r="B241" s="355"/>
      <c r="D241" s="349" t="s">
        <v>153</v>
      </c>
      <c r="E241" s="356" t="s">
        <v>1</v>
      </c>
      <c r="F241" s="357" t="s">
        <v>639</v>
      </c>
      <c r="H241" s="356" t="s">
        <v>1</v>
      </c>
      <c r="I241" s="261"/>
      <c r="L241" s="355"/>
      <c r="M241" s="358"/>
      <c r="N241" s="359"/>
      <c r="O241" s="359"/>
      <c r="P241" s="359"/>
      <c r="Q241" s="359"/>
      <c r="R241" s="359"/>
      <c r="S241" s="359"/>
      <c r="T241" s="360"/>
      <c r="AT241" s="356" t="s">
        <v>153</v>
      </c>
      <c r="AU241" s="356" t="s">
        <v>88</v>
      </c>
      <c r="AV241" s="354" t="s">
        <v>86</v>
      </c>
      <c r="AW241" s="354" t="s">
        <v>34</v>
      </c>
      <c r="AX241" s="354" t="s">
        <v>79</v>
      </c>
      <c r="AY241" s="356" t="s">
        <v>142</v>
      </c>
    </row>
    <row r="242" spans="1:65" s="361" customFormat="1" ht="11.25" x14ac:dyDescent="0.2">
      <c r="B242" s="362"/>
      <c r="D242" s="349" t="s">
        <v>153</v>
      </c>
      <c r="E242" s="363" t="s">
        <v>1</v>
      </c>
      <c r="F242" s="364" t="s">
        <v>640</v>
      </c>
      <c r="H242" s="365">
        <v>1.407</v>
      </c>
      <c r="I242" s="262"/>
      <c r="L242" s="362"/>
      <c r="M242" s="366"/>
      <c r="N242" s="367"/>
      <c r="O242" s="367"/>
      <c r="P242" s="367"/>
      <c r="Q242" s="367"/>
      <c r="R242" s="367"/>
      <c r="S242" s="367"/>
      <c r="T242" s="368"/>
      <c r="AT242" s="363" t="s">
        <v>153</v>
      </c>
      <c r="AU242" s="363" t="s">
        <v>88</v>
      </c>
      <c r="AV242" s="361" t="s">
        <v>88</v>
      </c>
      <c r="AW242" s="361" t="s">
        <v>34</v>
      </c>
      <c r="AX242" s="361" t="s">
        <v>79</v>
      </c>
      <c r="AY242" s="363" t="s">
        <v>142</v>
      </c>
    </row>
    <row r="243" spans="1:65" s="369" customFormat="1" ht="11.25" x14ac:dyDescent="0.2">
      <c r="B243" s="370"/>
      <c r="D243" s="349" t="s">
        <v>153</v>
      </c>
      <c r="E243" s="371" t="s">
        <v>1</v>
      </c>
      <c r="F243" s="372" t="s">
        <v>159</v>
      </c>
      <c r="H243" s="373">
        <v>88.527000000000001</v>
      </c>
      <c r="I243" s="263"/>
      <c r="L243" s="370"/>
      <c r="M243" s="374"/>
      <c r="N243" s="375"/>
      <c r="O243" s="375"/>
      <c r="P243" s="375"/>
      <c r="Q243" s="375"/>
      <c r="R243" s="375"/>
      <c r="S243" s="375"/>
      <c r="T243" s="376"/>
      <c r="AT243" s="371" t="s">
        <v>153</v>
      </c>
      <c r="AU243" s="371" t="s">
        <v>88</v>
      </c>
      <c r="AV243" s="369" t="s">
        <v>149</v>
      </c>
      <c r="AW243" s="369" t="s">
        <v>34</v>
      </c>
      <c r="AX243" s="369" t="s">
        <v>86</v>
      </c>
      <c r="AY243" s="371" t="s">
        <v>142</v>
      </c>
    </row>
    <row r="244" spans="1:65" s="270" customFormat="1" ht="33" customHeight="1" x14ac:dyDescent="0.2">
      <c r="A244" s="143"/>
      <c r="B244" s="144"/>
      <c r="C244" s="338" t="s">
        <v>349</v>
      </c>
      <c r="D244" s="338" t="s">
        <v>144</v>
      </c>
      <c r="E244" s="339" t="s">
        <v>304</v>
      </c>
      <c r="F244" s="340" t="s">
        <v>305</v>
      </c>
      <c r="G244" s="341" t="s">
        <v>181</v>
      </c>
      <c r="H244" s="342">
        <v>31.233000000000001</v>
      </c>
      <c r="I244" s="85"/>
      <c r="J244" s="343">
        <f>ROUND(I244*H244,2)</f>
        <v>0</v>
      </c>
      <c r="K244" s="340" t="s">
        <v>148</v>
      </c>
      <c r="L244" s="144"/>
      <c r="M244" s="344" t="s">
        <v>1</v>
      </c>
      <c r="N244" s="345" t="s">
        <v>44</v>
      </c>
      <c r="O244" s="346">
        <v>1.381</v>
      </c>
      <c r="P244" s="346">
        <f>O244*H244</f>
        <v>43.132773</v>
      </c>
      <c r="Q244" s="346">
        <v>0</v>
      </c>
      <c r="R244" s="346">
        <f>Q244*H244</f>
        <v>0</v>
      </c>
      <c r="S244" s="346">
        <v>0</v>
      </c>
      <c r="T244" s="347">
        <f>S244*H244</f>
        <v>0</v>
      </c>
      <c r="U244" s="143"/>
      <c r="V244" s="143"/>
      <c r="W244" s="143"/>
      <c r="X244" s="143"/>
      <c r="Y244" s="143"/>
      <c r="Z244" s="143"/>
      <c r="AA244" s="143"/>
      <c r="AB244" s="143"/>
      <c r="AC244" s="143"/>
      <c r="AD244" s="143"/>
      <c r="AE244" s="143"/>
      <c r="AR244" s="348" t="s">
        <v>149</v>
      </c>
      <c r="AT244" s="348" t="s">
        <v>144</v>
      </c>
      <c r="AU244" s="348" t="s">
        <v>88</v>
      </c>
      <c r="AY244" s="132" t="s">
        <v>142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32" t="s">
        <v>86</v>
      </c>
      <c r="BK244" s="231">
        <f>ROUND(I244*H244,2)</f>
        <v>0</v>
      </c>
      <c r="BL244" s="132" t="s">
        <v>149</v>
      </c>
      <c r="BM244" s="348" t="s">
        <v>641</v>
      </c>
    </row>
    <row r="245" spans="1:65" s="354" customFormat="1" ht="11.25" x14ac:dyDescent="0.2">
      <c r="B245" s="355"/>
      <c r="D245" s="349" t="s">
        <v>153</v>
      </c>
      <c r="E245" s="356" t="s">
        <v>1</v>
      </c>
      <c r="F245" s="357" t="s">
        <v>154</v>
      </c>
      <c r="H245" s="356" t="s">
        <v>1</v>
      </c>
      <c r="I245" s="261"/>
      <c r="L245" s="355"/>
      <c r="M245" s="358"/>
      <c r="N245" s="359"/>
      <c r="O245" s="359"/>
      <c r="P245" s="359"/>
      <c r="Q245" s="359"/>
      <c r="R245" s="359"/>
      <c r="S245" s="359"/>
      <c r="T245" s="360"/>
      <c r="AT245" s="356" t="s">
        <v>153</v>
      </c>
      <c r="AU245" s="356" t="s">
        <v>88</v>
      </c>
      <c r="AV245" s="354" t="s">
        <v>86</v>
      </c>
      <c r="AW245" s="354" t="s">
        <v>34</v>
      </c>
      <c r="AX245" s="354" t="s">
        <v>79</v>
      </c>
      <c r="AY245" s="356" t="s">
        <v>142</v>
      </c>
    </row>
    <row r="246" spans="1:65" s="361" customFormat="1" ht="11.25" x14ac:dyDescent="0.2">
      <c r="B246" s="362"/>
      <c r="D246" s="349" t="s">
        <v>153</v>
      </c>
      <c r="E246" s="363" t="s">
        <v>1</v>
      </c>
      <c r="F246" s="364" t="s">
        <v>642</v>
      </c>
      <c r="H246" s="365">
        <v>31.233000000000001</v>
      </c>
      <c r="I246" s="262"/>
      <c r="L246" s="362"/>
      <c r="M246" s="366"/>
      <c r="N246" s="367"/>
      <c r="O246" s="367"/>
      <c r="P246" s="367"/>
      <c r="Q246" s="367"/>
      <c r="R246" s="367"/>
      <c r="S246" s="367"/>
      <c r="T246" s="368"/>
      <c r="AT246" s="363" t="s">
        <v>153</v>
      </c>
      <c r="AU246" s="363" t="s">
        <v>88</v>
      </c>
      <c r="AV246" s="361" t="s">
        <v>88</v>
      </c>
      <c r="AW246" s="361" t="s">
        <v>34</v>
      </c>
      <c r="AX246" s="361" t="s">
        <v>86</v>
      </c>
      <c r="AY246" s="363" t="s">
        <v>142</v>
      </c>
    </row>
    <row r="247" spans="1:65" s="325" customFormat="1" ht="22.9" customHeight="1" x14ac:dyDescent="0.2">
      <c r="B247" s="326"/>
      <c r="D247" s="327" t="s">
        <v>78</v>
      </c>
      <c r="E247" s="336" t="s">
        <v>178</v>
      </c>
      <c r="F247" s="336" t="s">
        <v>308</v>
      </c>
      <c r="I247" s="259"/>
      <c r="J247" s="337">
        <f>BK247</f>
        <v>0</v>
      </c>
      <c r="L247" s="326"/>
      <c r="M247" s="330"/>
      <c r="N247" s="331"/>
      <c r="O247" s="331"/>
      <c r="P247" s="332">
        <f>SUM(P248:P275)</f>
        <v>51.931787999999983</v>
      </c>
      <c r="Q247" s="331"/>
      <c r="R247" s="332">
        <f>SUM(R248:R275)</f>
        <v>0</v>
      </c>
      <c r="S247" s="331"/>
      <c r="T247" s="333">
        <f>SUM(T248:T275)</f>
        <v>0</v>
      </c>
      <c r="AR247" s="327" t="s">
        <v>86</v>
      </c>
      <c r="AT247" s="334" t="s">
        <v>78</v>
      </c>
      <c r="AU247" s="334" t="s">
        <v>86</v>
      </c>
      <c r="AY247" s="327" t="s">
        <v>142</v>
      </c>
      <c r="BK247" s="335">
        <f>SUM(BK248:BK275)</f>
        <v>0</v>
      </c>
    </row>
    <row r="248" spans="1:65" s="270" customFormat="1" ht="21.75" customHeight="1" x14ac:dyDescent="0.2">
      <c r="A248" s="143"/>
      <c r="B248" s="144"/>
      <c r="C248" s="338" t="s">
        <v>354</v>
      </c>
      <c r="D248" s="338" t="s">
        <v>144</v>
      </c>
      <c r="E248" s="339" t="s">
        <v>310</v>
      </c>
      <c r="F248" s="340" t="s">
        <v>311</v>
      </c>
      <c r="G248" s="341" t="s">
        <v>147</v>
      </c>
      <c r="H248" s="342">
        <v>585.70799999999997</v>
      </c>
      <c r="I248" s="85"/>
      <c r="J248" s="343">
        <f>ROUND(I248*H248,2)</f>
        <v>0</v>
      </c>
      <c r="K248" s="340" t="s">
        <v>148</v>
      </c>
      <c r="L248" s="144"/>
      <c r="M248" s="344" t="s">
        <v>1</v>
      </c>
      <c r="N248" s="345" t="s">
        <v>44</v>
      </c>
      <c r="O248" s="346">
        <v>2.3E-2</v>
      </c>
      <c r="P248" s="346">
        <f>O248*H248</f>
        <v>13.471283999999999</v>
      </c>
      <c r="Q248" s="346">
        <v>0</v>
      </c>
      <c r="R248" s="346">
        <f>Q248*H248</f>
        <v>0</v>
      </c>
      <c r="S248" s="346">
        <v>0</v>
      </c>
      <c r="T248" s="347">
        <f>S248*H248</f>
        <v>0</v>
      </c>
      <c r="U248" s="143"/>
      <c r="V248" s="143"/>
      <c r="W248" s="143"/>
      <c r="X248" s="143"/>
      <c r="Y248" s="143"/>
      <c r="Z248" s="143"/>
      <c r="AA248" s="143"/>
      <c r="AB248" s="143"/>
      <c r="AC248" s="143"/>
      <c r="AD248" s="143"/>
      <c r="AE248" s="143"/>
      <c r="AR248" s="348" t="s">
        <v>149</v>
      </c>
      <c r="AT248" s="348" t="s">
        <v>144</v>
      </c>
      <c r="AU248" s="348" t="s">
        <v>88</v>
      </c>
      <c r="AY248" s="132" t="s">
        <v>142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32" t="s">
        <v>86</v>
      </c>
      <c r="BK248" s="231">
        <f>ROUND(I248*H248,2)</f>
        <v>0</v>
      </c>
      <c r="BL248" s="132" t="s">
        <v>149</v>
      </c>
      <c r="BM248" s="348" t="s">
        <v>643</v>
      </c>
    </row>
    <row r="249" spans="1:65" s="354" customFormat="1" ht="11.25" x14ac:dyDescent="0.2">
      <c r="B249" s="355"/>
      <c r="D249" s="349" t="s">
        <v>153</v>
      </c>
      <c r="E249" s="356" t="s">
        <v>1</v>
      </c>
      <c r="F249" s="357" t="s">
        <v>313</v>
      </c>
      <c r="H249" s="356" t="s">
        <v>1</v>
      </c>
      <c r="I249" s="261"/>
      <c r="L249" s="355"/>
      <c r="M249" s="358"/>
      <c r="N249" s="359"/>
      <c r="O249" s="359"/>
      <c r="P249" s="359"/>
      <c r="Q249" s="359"/>
      <c r="R249" s="359"/>
      <c r="S249" s="359"/>
      <c r="T249" s="360"/>
      <c r="AT249" s="356" t="s">
        <v>153</v>
      </c>
      <c r="AU249" s="356" t="s">
        <v>88</v>
      </c>
      <c r="AV249" s="354" t="s">
        <v>86</v>
      </c>
      <c r="AW249" s="354" t="s">
        <v>34</v>
      </c>
      <c r="AX249" s="354" t="s">
        <v>79</v>
      </c>
      <c r="AY249" s="356" t="s">
        <v>142</v>
      </c>
    </row>
    <row r="250" spans="1:65" s="361" customFormat="1" ht="11.25" x14ac:dyDescent="0.2">
      <c r="B250" s="362"/>
      <c r="D250" s="349" t="s">
        <v>153</v>
      </c>
      <c r="E250" s="363" t="s">
        <v>1</v>
      </c>
      <c r="F250" s="364" t="s">
        <v>644</v>
      </c>
      <c r="H250" s="365">
        <v>585.70799999999997</v>
      </c>
      <c r="I250" s="262"/>
      <c r="L250" s="362"/>
      <c r="M250" s="366"/>
      <c r="N250" s="367"/>
      <c r="O250" s="367"/>
      <c r="P250" s="367"/>
      <c r="Q250" s="367"/>
      <c r="R250" s="367"/>
      <c r="S250" s="367"/>
      <c r="T250" s="368"/>
      <c r="AT250" s="363" t="s">
        <v>153</v>
      </c>
      <c r="AU250" s="363" t="s">
        <v>88</v>
      </c>
      <c r="AV250" s="361" t="s">
        <v>88</v>
      </c>
      <c r="AW250" s="361" t="s">
        <v>34</v>
      </c>
      <c r="AX250" s="361" t="s">
        <v>86</v>
      </c>
      <c r="AY250" s="363" t="s">
        <v>142</v>
      </c>
    </row>
    <row r="251" spans="1:65" s="270" customFormat="1" ht="21.75" customHeight="1" x14ac:dyDescent="0.2">
      <c r="A251" s="143"/>
      <c r="B251" s="144"/>
      <c r="C251" s="338" t="s">
        <v>359</v>
      </c>
      <c r="D251" s="338" t="s">
        <v>144</v>
      </c>
      <c r="E251" s="339" t="s">
        <v>318</v>
      </c>
      <c r="F251" s="340" t="s">
        <v>319</v>
      </c>
      <c r="G251" s="341" t="s">
        <v>147</v>
      </c>
      <c r="H251" s="342">
        <v>585.70799999999997</v>
      </c>
      <c r="I251" s="85"/>
      <c r="J251" s="343">
        <f>ROUND(I251*H251,2)</f>
        <v>0</v>
      </c>
      <c r="K251" s="340" t="s">
        <v>148</v>
      </c>
      <c r="L251" s="144"/>
      <c r="M251" s="344" t="s">
        <v>1</v>
      </c>
      <c r="N251" s="345" t="s">
        <v>44</v>
      </c>
      <c r="O251" s="346">
        <v>3.1E-2</v>
      </c>
      <c r="P251" s="346">
        <f>O251*H251</f>
        <v>18.156948</v>
      </c>
      <c r="Q251" s="346">
        <v>0</v>
      </c>
      <c r="R251" s="346">
        <f>Q251*H251</f>
        <v>0</v>
      </c>
      <c r="S251" s="346">
        <v>0</v>
      </c>
      <c r="T251" s="347">
        <f>S251*H251</f>
        <v>0</v>
      </c>
      <c r="U251" s="143"/>
      <c r="V251" s="143"/>
      <c r="W251" s="143"/>
      <c r="X251" s="143"/>
      <c r="Y251" s="143"/>
      <c r="Z251" s="143"/>
      <c r="AA251" s="143"/>
      <c r="AB251" s="143"/>
      <c r="AC251" s="143"/>
      <c r="AD251" s="143"/>
      <c r="AE251" s="143"/>
      <c r="AR251" s="348" t="s">
        <v>149</v>
      </c>
      <c r="AT251" s="348" t="s">
        <v>144</v>
      </c>
      <c r="AU251" s="348" t="s">
        <v>88</v>
      </c>
      <c r="AY251" s="132" t="s">
        <v>142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32" t="s">
        <v>86</v>
      </c>
      <c r="BK251" s="231">
        <f>ROUND(I251*H251,2)</f>
        <v>0</v>
      </c>
      <c r="BL251" s="132" t="s">
        <v>149</v>
      </c>
      <c r="BM251" s="348" t="s">
        <v>645</v>
      </c>
    </row>
    <row r="252" spans="1:65" s="354" customFormat="1" ht="11.25" x14ac:dyDescent="0.2">
      <c r="B252" s="355"/>
      <c r="D252" s="349" t="s">
        <v>153</v>
      </c>
      <c r="E252" s="356" t="s">
        <v>1</v>
      </c>
      <c r="F252" s="357" t="s">
        <v>321</v>
      </c>
      <c r="H252" s="356" t="s">
        <v>1</v>
      </c>
      <c r="I252" s="261"/>
      <c r="L252" s="355"/>
      <c r="M252" s="358"/>
      <c r="N252" s="359"/>
      <c r="O252" s="359"/>
      <c r="P252" s="359"/>
      <c r="Q252" s="359"/>
      <c r="R252" s="359"/>
      <c r="S252" s="359"/>
      <c r="T252" s="360"/>
      <c r="AT252" s="356" t="s">
        <v>153</v>
      </c>
      <c r="AU252" s="356" t="s">
        <v>88</v>
      </c>
      <c r="AV252" s="354" t="s">
        <v>86</v>
      </c>
      <c r="AW252" s="354" t="s">
        <v>34</v>
      </c>
      <c r="AX252" s="354" t="s">
        <v>79</v>
      </c>
      <c r="AY252" s="356" t="s">
        <v>142</v>
      </c>
    </row>
    <row r="253" spans="1:65" s="354" customFormat="1" ht="11.25" x14ac:dyDescent="0.2">
      <c r="B253" s="355"/>
      <c r="D253" s="349" t="s">
        <v>153</v>
      </c>
      <c r="E253" s="356" t="s">
        <v>1</v>
      </c>
      <c r="F253" s="357" t="s">
        <v>322</v>
      </c>
      <c r="H253" s="356" t="s">
        <v>1</v>
      </c>
      <c r="I253" s="261"/>
      <c r="L253" s="355"/>
      <c r="M253" s="358"/>
      <c r="N253" s="359"/>
      <c r="O253" s="359"/>
      <c r="P253" s="359"/>
      <c r="Q253" s="359"/>
      <c r="R253" s="359"/>
      <c r="S253" s="359"/>
      <c r="T253" s="360"/>
      <c r="AT253" s="356" t="s">
        <v>153</v>
      </c>
      <c r="AU253" s="356" t="s">
        <v>88</v>
      </c>
      <c r="AV253" s="354" t="s">
        <v>86</v>
      </c>
      <c r="AW253" s="354" t="s">
        <v>34</v>
      </c>
      <c r="AX253" s="354" t="s">
        <v>79</v>
      </c>
      <c r="AY253" s="356" t="s">
        <v>142</v>
      </c>
    </row>
    <row r="254" spans="1:65" s="361" customFormat="1" ht="11.25" x14ac:dyDescent="0.2">
      <c r="B254" s="362"/>
      <c r="D254" s="349" t="s">
        <v>153</v>
      </c>
      <c r="E254" s="363" t="s">
        <v>1</v>
      </c>
      <c r="F254" s="364" t="s">
        <v>644</v>
      </c>
      <c r="H254" s="365">
        <v>585.70799999999997</v>
      </c>
      <c r="I254" s="262"/>
      <c r="L254" s="362"/>
      <c r="M254" s="366"/>
      <c r="N254" s="367"/>
      <c r="O254" s="367"/>
      <c r="P254" s="367"/>
      <c r="Q254" s="367"/>
      <c r="R254" s="367"/>
      <c r="S254" s="367"/>
      <c r="T254" s="368"/>
      <c r="AT254" s="363" t="s">
        <v>153</v>
      </c>
      <c r="AU254" s="363" t="s">
        <v>88</v>
      </c>
      <c r="AV254" s="361" t="s">
        <v>88</v>
      </c>
      <c r="AW254" s="361" t="s">
        <v>34</v>
      </c>
      <c r="AX254" s="361" t="s">
        <v>86</v>
      </c>
      <c r="AY254" s="363" t="s">
        <v>142</v>
      </c>
    </row>
    <row r="255" spans="1:65" s="270" customFormat="1" ht="21.75" customHeight="1" x14ac:dyDescent="0.2">
      <c r="A255" s="143"/>
      <c r="B255" s="144"/>
      <c r="C255" s="338" t="s">
        <v>366</v>
      </c>
      <c r="D255" s="338" t="s">
        <v>144</v>
      </c>
      <c r="E255" s="339" t="s">
        <v>646</v>
      </c>
      <c r="F255" s="340" t="s">
        <v>647</v>
      </c>
      <c r="G255" s="341" t="s">
        <v>147</v>
      </c>
      <c r="H255" s="342">
        <v>10.269</v>
      </c>
      <c r="I255" s="85"/>
      <c r="J255" s="343">
        <f>ROUND(I255*H255,2)</f>
        <v>0</v>
      </c>
      <c r="K255" s="340" t="s">
        <v>1</v>
      </c>
      <c r="L255" s="144"/>
      <c r="M255" s="344" t="s">
        <v>1</v>
      </c>
      <c r="N255" s="345" t="s">
        <v>44</v>
      </c>
      <c r="O255" s="346">
        <v>4.1000000000000002E-2</v>
      </c>
      <c r="P255" s="346">
        <f>O255*H255</f>
        <v>0.42102900000000004</v>
      </c>
      <c r="Q255" s="346">
        <v>0</v>
      </c>
      <c r="R255" s="346">
        <f>Q255*H255</f>
        <v>0</v>
      </c>
      <c r="S255" s="346">
        <v>0</v>
      </c>
      <c r="T255" s="347">
        <f>S255*H255</f>
        <v>0</v>
      </c>
      <c r="U255" s="143"/>
      <c r="V255" s="143"/>
      <c r="W255" s="143"/>
      <c r="X255" s="143"/>
      <c r="Y255" s="143"/>
      <c r="Z255" s="143"/>
      <c r="AA255" s="143"/>
      <c r="AB255" s="143"/>
      <c r="AC255" s="143"/>
      <c r="AD255" s="143"/>
      <c r="AE255" s="143"/>
      <c r="AR255" s="348" t="s">
        <v>149</v>
      </c>
      <c r="AT255" s="348" t="s">
        <v>144</v>
      </c>
      <c r="AU255" s="348" t="s">
        <v>88</v>
      </c>
      <c r="AY255" s="132" t="s">
        <v>142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32" t="s">
        <v>86</v>
      </c>
      <c r="BK255" s="231">
        <f>ROUND(I255*H255,2)</f>
        <v>0</v>
      </c>
      <c r="BL255" s="132" t="s">
        <v>149</v>
      </c>
      <c r="BM255" s="348" t="s">
        <v>648</v>
      </c>
    </row>
    <row r="256" spans="1:65" s="354" customFormat="1" ht="11.25" x14ac:dyDescent="0.2">
      <c r="B256" s="355"/>
      <c r="D256" s="349" t="s">
        <v>153</v>
      </c>
      <c r="E256" s="356" t="s">
        <v>1</v>
      </c>
      <c r="F256" s="357" t="s">
        <v>236</v>
      </c>
      <c r="H256" s="356" t="s">
        <v>1</v>
      </c>
      <c r="I256" s="261"/>
      <c r="L256" s="355"/>
      <c r="M256" s="358"/>
      <c r="N256" s="359"/>
      <c r="O256" s="359"/>
      <c r="P256" s="359"/>
      <c r="Q256" s="359"/>
      <c r="R256" s="359"/>
      <c r="S256" s="359"/>
      <c r="T256" s="360"/>
      <c r="AT256" s="356" t="s">
        <v>153</v>
      </c>
      <c r="AU256" s="356" t="s">
        <v>88</v>
      </c>
      <c r="AV256" s="354" t="s">
        <v>86</v>
      </c>
      <c r="AW256" s="354" t="s">
        <v>34</v>
      </c>
      <c r="AX256" s="354" t="s">
        <v>79</v>
      </c>
      <c r="AY256" s="356" t="s">
        <v>142</v>
      </c>
    </row>
    <row r="257" spans="1:65" s="361" customFormat="1" ht="11.25" x14ac:dyDescent="0.2">
      <c r="B257" s="362"/>
      <c r="D257" s="349" t="s">
        <v>153</v>
      </c>
      <c r="E257" s="363" t="s">
        <v>1</v>
      </c>
      <c r="F257" s="364" t="s">
        <v>649</v>
      </c>
      <c r="H257" s="365">
        <v>10.269</v>
      </c>
      <c r="I257" s="262"/>
      <c r="L257" s="362"/>
      <c r="M257" s="366"/>
      <c r="N257" s="367"/>
      <c r="O257" s="367"/>
      <c r="P257" s="367"/>
      <c r="Q257" s="367"/>
      <c r="R257" s="367"/>
      <c r="S257" s="367"/>
      <c r="T257" s="368"/>
      <c r="AT257" s="363" t="s">
        <v>153</v>
      </c>
      <c r="AU257" s="363" t="s">
        <v>88</v>
      </c>
      <c r="AV257" s="361" t="s">
        <v>88</v>
      </c>
      <c r="AW257" s="361" t="s">
        <v>34</v>
      </c>
      <c r="AX257" s="361" t="s">
        <v>86</v>
      </c>
      <c r="AY257" s="363" t="s">
        <v>142</v>
      </c>
    </row>
    <row r="258" spans="1:65" s="270" customFormat="1" ht="21.75" customHeight="1" x14ac:dyDescent="0.2">
      <c r="A258" s="143"/>
      <c r="B258" s="144"/>
      <c r="C258" s="338" t="s">
        <v>371</v>
      </c>
      <c r="D258" s="338" t="s">
        <v>144</v>
      </c>
      <c r="E258" s="339" t="s">
        <v>324</v>
      </c>
      <c r="F258" s="340" t="s">
        <v>325</v>
      </c>
      <c r="G258" s="341" t="s">
        <v>147</v>
      </c>
      <c r="H258" s="342">
        <v>765.37300000000005</v>
      </c>
      <c r="I258" s="85"/>
      <c r="J258" s="343">
        <f>ROUND(I258*H258,2)</f>
        <v>0</v>
      </c>
      <c r="K258" s="340" t="s">
        <v>148</v>
      </c>
      <c r="L258" s="144"/>
      <c r="M258" s="344" t="s">
        <v>1</v>
      </c>
      <c r="N258" s="345" t="s">
        <v>44</v>
      </c>
      <c r="O258" s="346">
        <v>2.4E-2</v>
      </c>
      <c r="P258" s="346">
        <f>O258*H258</f>
        <v>18.368952</v>
      </c>
      <c r="Q258" s="346">
        <v>0</v>
      </c>
      <c r="R258" s="346">
        <f>Q258*H258</f>
        <v>0</v>
      </c>
      <c r="S258" s="346">
        <v>0</v>
      </c>
      <c r="T258" s="347">
        <f>S258*H258</f>
        <v>0</v>
      </c>
      <c r="U258" s="143"/>
      <c r="V258" s="143"/>
      <c r="W258" s="143"/>
      <c r="X258" s="143"/>
      <c r="Y258" s="143"/>
      <c r="Z258" s="143"/>
      <c r="AA258" s="143"/>
      <c r="AB258" s="143"/>
      <c r="AC258" s="143"/>
      <c r="AD258" s="143"/>
      <c r="AE258" s="143"/>
      <c r="AR258" s="348" t="s">
        <v>149</v>
      </c>
      <c r="AT258" s="348" t="s">
        <v>144</v>
      </c>
      <c r="AU258" s="348" t="s">
        <v>88</v>
      </c>
      <c r="AY258" s="132" t="s">
        <v>142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32" t="s">
        <v>86</v>
      </c>
      <c r="BK258" s="231">
        <f>ROUND(I258*H258,2)</f>
        <v>0</v>
      </c>
      <c r="BL258" s="132" t="s">
        <v>149</v>
      </c>
      <c r="BM258" s="348" t="s">
        <v>650</v>
      </c>
    </row>
    <row r="259" spans="1:65" s="354" customFormat="1" ht="11.25" x14ac:dyDescent="0.2">
      <c r="B259" s="355"/>
      <c r="D259" s="349" t="s">
        <v>153</v>
      </c>
      <c r="E259" s="356" t="s">
        <v>1</v>
      </c>
      <c r="F259" s="357" t="s">
        <v>313</v>
      </c>
      <c r="H259" s="356" t="s">
        <v>1</v>
      </c>
      <c r="I259" s="261"/>
      <c r="L259" s="355"/>
      <c r="M259" s="358"/>
      <c r="N259" s="359"/>
      <c r="O259" s="359"/>
      <c r="P259" s="359"/>
      <c r="Q259" s="359"/>
      <c r="R259" s="359"/>
      <c r="S259" s="359"/>
      <c r="T259" s="360"/>
      <c r="AT259" s="356" t="s">
        <v>153</v>
      </c>
      <c r="AU259" s="356" t="s">
        <v>88</v>
      </c>
      <c r="AV259" s="354" t="s">
        <v>86</v>
      </c>
      <c r="AW259" s="354" t="s">
        <v>34</v>
      </c>
      <c r="AX259" s="354" t="s">
        <v>79</v>
      </c>
      <c r="AY259" s="356" t="s">
        <v>142</v>
      </c>
    </row>
    <row r="260" spans="1:65" s="354" customFormat="1" ht="22.5" x14ac:dyDescent="0.2">
      <c r="B260" s="355"/>
      <c r="D260" s="349" t="s">
        <v>153</v>
      </c>
      <c r="E260" s="356" t="s">
        <v>1</v>
      </c>
      <c r="F260" s="357" t="s">
        <v>327</v>
      </c>
      <c r="H260" s="356" t="s">
        <v>1</v>
      </c>
      <c r="I260" s="261"/>
      <c r="L260" s="355"/>
      <c r="M260" s="358"/>
      <c r="N260" s="359"/>
      <c r="O260" s="359"/>
      <c r="P260" s="359"/>
      <c r="Q260" s="359"/>
      <c r="R260" s="359"/>
      <c r="S260" s="359"/>
      <c r="T260" s="360"/>
      <c r="AT260" s="356" t="s">
        <v>153</v>
      </c>
      <c r="AU260" s="356" t="s">
        <v>88</v>
      </c>
      <c r="AV260" s="354" t="s">
        <v>86</v>
      </c>
      <c r="AW260" s="354" t="s">
        <v>34</v>
      </c>
      <c r="AX260" s="354" t="s">
        <v>79</v>
      </c>
      <c r="AY260" s="356" t="s">
        <v>142</v>
      </c>
    </row>
    <row r="261" spans="1:65" s="361" customFormat="1" ht="11.25" x14ac:dyDescent="0.2">
      <c r="B261" s="362"/>
      <c r="D261" s="349" t="s">
        <v>153</v>
      </c>
      <c r="E261" s="363" t="s">
        <v>1</v>
      </c>
      <c r="F261" s="364" t="s">
        <v>651</v>
      </c>
      <c r="H261" s="365">
        <v>765.37300000000005</v>
      </c>
      <c r="I261" s="262"/>
      <c r="L261" s="362"/>
      <c r="M261" s="366"/>
      <c r="N261" s="367"/>
      <c r="O261" s="367"/>
      <c r="P261" s="367"/>
      <c r="Q261" s="367"/>
      <c r="R261" s="367"/>
      <c r="S261" s="367"/>
      <c r="T261" s="368"/>
      <c r="AT261" s="363" t="s">
        <v>153</v>
      </c>
      <c r="AU261" s="363" t="s">
        <v>88</v>
      </c>
      <c r="AV261" s="361" t="s">
        <v>88</v>
      </c>
      <c r="AW261" s="361" t="s">
        <v>34</v>
      </c>
      <c r="AX261" s="361" t="s">
        <v>86</v>
      </c>
      <c r="AY261" s="363" t="s">
        <v>142</v>
      </c>
    </row>
    <row r="262" spans="1:65" s="270" customFormat="1" ht="33" customHeight="1" x14ac:dyDescent="0.2">
      <c r="A262" s="143"/>
      <c r="B262" s="144"/>
      <c r="C262" s="338" t="s">
        <v>375</v>
      </c>
      <c r="D262" s="338" t="s">
        <v>144</v>
      </c>
      <c r="E262" s="339" t="s">
        <v>652</v>
      </c>
      <c r="F262" s="340" t="s">
        <v>653</v>
      </c>
      <c r="G262" s="341" t="s">
        <v>147</v>
      </c>
      <c r="H262" s="342">
        <v>10.269</v>
      </c>
      <c r="I262" s="85"/>
      <c r="J262" s="343">
        <f>ROUND(I262*H262,2)</f>
        <v>0</v>
      </c>
      <c r="K262" s="340" t="s">
        <v>148</v>
      </c>
      <c r="L262" s="144"/>
      <c r="M262" s="344" t="s">
        <v>1</v>
      </c>
      <c r="N262" s="345" t="s">
        <v>44</v>
      </c>
      <c r="O262" s="346">
        <v>4.8000000000000001E-2</v>
      </c>
      <c r="P262" s="346">
        <f>O262*H262</f>
        <v>0.49291200000000002</v>
      </c>
      <c r="Q262" s="346">
        <v>0</v>
      </c>
      <c r="R262" s="346">
        <f>Q262*H262</f>
        <v>0</v>
      </c>
      <c r="S262" s="346">
        <v>0</v>
      </c>
      <c r="T262" s="347">
        <f>S262*H262</f>
        <v>0</v>
      </c>
      <c r="U262" s="143"/>
      <c r="V262" s="143"/>
      <c r="W262" s="143"/>
      <c r="X262" s="143"/>
      <c r="Y262" s="143"/>
      <c r="Z262" s="143"/>
      <c r="AA262" s="143"/>
      <c r="AB262" s="143"/>
      <c r="AC262" s="143"/>
      <c r="AD262" s="143"/>
      <c r="AE262" s="143"/>
      <c r="AR262" s="348" t="s">
        <v>149</v>
      </c>
      <c r="AT262" s="348" t="s">
        <v>144</v>
      </c>
      <c r="AU262" s="348" t="s">
        <v>88</v>
      </c>
      <c r="AY262" s="132" t="s">
        <v>142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32" t="s">
        <v>86</v>
      </c>
      <c r="BK262" s="231">
        <f>ROUND(I262*H262,2)</f>
        <v>0</v>
      </c>
      <c r="BL262" s="132" t="s">
        <v>149</v>
      </c>
      <c r="BM262" s="348" t="s">
        <v>654</v>
      </c>
    </row>
    <row r="263" spans="1:65" s="354" customFormat="1" ht="11.25" x14ac:dyDescent="0.2">
      <c r="B263" s="355"/>
      <c r="D263" s="349" t="s">
        <v>153</v>
      </c>
      <c r="E263" s="356" t="s">
        <v>1</v>
      </c>
      <c r="F263" s="357" t="s">
        <v>236</v>
      </c>
      <c r="H263" s="356" t="s">
        <v>1</v>
      </c>
      <c r="I263" s="261"/>
      <c r="L263" s="355"/>
      <c r="M263" s="358"/>
      <c r="N263" s="359"/>
      <c r="O263" s="359"/>
      <c r="P263" s="359"/>
      <c r="Q263" s="359"/>
      <c r="R263" s="359"/>
      <c r="S263" s="359"/>
      <c r="T263" s="360"/>
      <c r="AT263" s="356" t="s">
        <v>153</v>
      </c>
      <c r="AU263" s="356" t="s">
        <v>88</v>
      </c>
      <c r="AV263" s="354" t="s">
        <v>86</v>
      </c>
      <c r="AW263" s="354" t="s">
        <v>34</v>
      </c>
      <c r="AX263" s="354" t="s">
        <v>79</v>
      </c>
      <c r="AY263" s="356" t="s">
        <v>142</v>
      </c>
    </row>
    <row r="264" spans="1:65" s="361" customFormat="1" ht="11.25" x14ac:dyDescent="0.2">
      <c r="B264" s="362"/>
      <c r="D264" s="349" t="s">
        <v>153</v>
      </c>
      <c r="E264" s="363" t="s">
        <v>1</v>
      </c>
      <c r="F264" s="364" t="s">
        <v>649</v>
      </c>
      <c r="H264" s="365">
        <v>10.269</v>
      </c>
      <c r="I264" s="262"/>
      <c r="L264" s="362"/>
      <c r="M264" s="366"/>
      <c r="N264" s="367"/>
      <c r="O264" s="367"/>
      <c r="P264" s="367"/>
      <c r="Q264" s="367"/>
      <c r="R264" s="367"/>
      <c r="S264" s="367"/>
      <c r="T264" s="368"/>
      <c r="AT264" s="363" t="s">
        <v>153</v>
      </c>
      <c r="AU264" s="363" t="s">
        <v>88</v>
      </c>
      <c r="AV264" s="361" t="s">
        <v>88</v>
      </c>
      <c r="AW264" s="361" t="s">
        <v>34</v>
      </c>
      <c r="AX264" s="361" t="s">
        <v>86</v>
      </c>
      <c r="AY264" s="363" t="s">
        <v>142</v>
      </c>
    </row>
    <row r="265" spans="1:65" s="270" customFormat="1" ht="21.75" customHeight="1" x14ac:dyDescent="0.2">
      <c r="A265" s="143"/>
      <c r="B265" s="144"/>
      <c r="C265" s="338" t="s">
        <v>380</v>
      </c>
      <c r="D265" s="338" t="s">
        <v>144</v>
      </c>
      <c r="E265" s="339" t="s">
        <v>655</v>
      </c>
      <c r="F265" s="340" t="s">
        <v>656</v>
      </c>
      <c r="G265" s="341" t="s">
        <v>147</v>
      </c>
      <c r="H265" s="342">
        <v>10.269</v>
      </c>
      <c r="I265" s="85"/>
      <c r="J265" s="343">
        <f>ROUND(I265*H265,2)</f>
        <v>0</v>
      </c>
      <c r="K265" s="340" t="s">
        <v>148</v>
      </c>
      <c r="L265" s="144"/>
      <c r="M265" s="344" t="s">
        <v>1</v>
      </c>
      <c r="N265" s="345" t="s">
        <v>44</v>
      </c>
      <c r="O265" s="346">
        <v>4.0000000000000001E-3</v>
      </c>
      <c r="P265" s="346">
        <f>O265*H265</f>
        <v>4.1076000000000001E-2</v>
      </c>
      <c r="Q265" s="346">
        <v>0</v>
      </c>
      <c r="R265" s="346">
        <f>Q265*H265</f>
        <v>0</v>
      </c>
      <c r="S265" s="346">
        <v>0</v>
      </c>
      <c r="T265" s="347">
        <f>S265*H265</f>
        <v>0</v>
      </c>
      <c r="U265" s="143"/>
      <c r="V265" s="143"/>
      <c r="W265" s="143"/>
      <c r="X265" s="143"/>
      <c r="Y265" s="143"/>
      <c r="Z265" s="143"/>
      <c r="AA265" s="143"/>
      <c r="AB265" s="143"/>
      <c r="AC265" s="143"/>
      <c r="AD265" s="143"/>
      <c r="AE265" s="143"/>
      <c r="AR265" s="348" t="s">
        <v>149</v>
      </c>
      <c r="AT265" s="348" t="s">
        <v>144</v>
      </c>
      <c r="AU265" s="348" t="s">
        <v>88</v>
      </c>
      <c r="AY265" s="132" t="s">
        <v>142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32" t="s">
        <v>86</v>
      </c>
      <c r="BK265" s="231">
        <f>ROUND(I265*H265,2)</f>
        <v>0</v>
      </c>
      <c r="BL265" s="132" t="s">
        <v>149</v>
      </c>
      <c r="BM265" s="348" t="s">
        <v>657</v>
      </c>
    </row>
    <row r="266" spans="1:65" s="354" customFormat="1" ht="11.25" x14ac:dyDescent="0.2">
      <c r="B266" s="355"/>
      <c r="D266" s="349" t="s">
        <v>153</v>
      </c>
      <c r="E266" s="356" t="s">
        <v>1</v>
      </c>
      <c r="F266" s="357" t="s">
        <v>236</v>
      </c>
      <c r="H266" s="356" t="s">
        <v>1</v>
      </c>
      <c r="I266" s="261"/>
      <c r="L266" s="355"/>
      <c r="M266" s="358"/>
      <c r="N266" s="359"/>
      <c r="O266" s="359"/>
      <c r="P266" s="359"/>
      <c r="Q266" s="359"/>
      <c r="R266" s="359"/>
      <c r="S266" s="359"/>
      <c r="T266" s="360"/>
      <c r="AT266" s="356" t="s">
        <v>153</v>
      </c>
      <c r="AU266" s="356" t="s">
        <v>88</v>
      </c>
      <c r="AV266" s="354" t="s">
        <v>86</v>
      </c>
      <c r="AW266" s="354" t="s">
        <v>34</v>
      </c>
      <c r="AX266" s="354" t="s">
        <v>79</v>
      </c>
      <c r="AY266" s="356" t="s">
        <v>142</v>
      </c>
    </row>
    <row r="267" spans="1:65" s="361" customFormat="1" ht="11.25" x14ac:dyDescent="0.2">
      <c r="B267" s="362"/>
      <c r="D267" s="349" t="s">
        <v>153</v>
      </c>
      <c r="E267" s="363" t="s">
        <v>1</v>
      </c>
      <c r="F267" s="364" t="s">
        <v>649</v>
      </c>
      <c r="H267" s="365">
        <v>10.269</v>
      </c>
      <c r="I267" s="262"/>
      <c r="L267" s="362"/>
      <c r="M267" s="366"/>
      <c r="N267" s="367"/>
      <c r="O267" s="367"/>
      <c r="P267" s="367"/>
      <c r="Q267" s="367"/>
      <c r="R267" s="367"/>
      <c r="S267" s="367"/>
      <c r="T267" s="368"/>
      <c r="AT267" s="363" t="s">
        <v>153</v>
      </c>
      <c r="AU267" s="363" t="s">
        <v>88</v>
      </c>
      <c r="AV267" s="361" t="s">
        <v>88</v>
      </c>
      <c r="AW267" s="361" t="s">
        <v>34</v>
      </c>
      <c r="AX267" s="361" t="s">
        <v>86</v>
      </c>
      <c r="AY267" s="363" t="s">
        <v>142</v>
      </c>
    </row>
    <row r="268" spans="1:65" s="270" customFormat="1" ht="21.75" customHeight="1" x14ac:dyDescent="0.2">
      <c r="A268" s="143"/>
      <c r="B268" s="144"/>
      <c r="C268" s="338" t="s">
        <v>384</v>
      </c>
      <c r="D268" s="338" t="s">
        <v>144</v>
      </c>
      <c r="E268" s="339" t="s">
        <v>658</v>
      </c>
      <c r="F268" s="340" t="s">
        <v>659</v>
      </c>
      <c r="G268" s="341" t="s">
        <v>147</v>
      </c>
      <c r="H268" s="342">
        <v>13.419</v>
      </c>
      <c r="I268" s="85"/>
      <c r="J268" s="343">
        <f>ROUND(I268*H268,2)</f>
        <v>0</v>
      </c>
      <c r="K268" s="340" t="s">
        <v>148</v>
      </c>
      <c r="L268" s="144"/>
      <c r="M268" s="344" t="s">
        <v>1</v>
      </c>
      <c r="N268" s="345" t="s">
        <v>44</v>
      </c>
      <c r="O268" s="346">
        <v>2E-3</v>
      </c>
      <c r="P268" s="346">
        <f>O268*H268</f>
        <v>2.6838000000000001E-2</v>
      </c>
      <c r="Q268" s="346">
        <v>0</v>
      </c>
      <c r="R268" s="346">
        <f>Q268*H268</f>
        <v>0</v>
      </c>
      <c r="S268" s="346">
        <v>0</v>
      </c>
      <c r="T268" s="347">
        <f>S268*H268</f>
        <v>0</v>
      </c>
      <c r="U268" s="143"/>
      <c r="V268" s="143"/>
      <c r="W268" s="143"/>
      <c r="X268" s="143"/>
      <c r="Y268" s="143"/>
      <c r="Z268" s="143"/>
      <c r="AA268" s="143"/>
      <c r="AB268" s="143"/>
      <c r="AC268" s="143"/>
      <c r="AD268" s="143"/>
      <c r="AE268" s="143"/>
      <c r="AR268" s="348" t="s">
        <v>149</v>
      </c>
      <c r="AT268" s="348" t="s">
        <v>144</v>
      </c>
      <c r="AU268" s="348" t="s">
        <v>88</v>
      </c>
      <c r="AY268" s="132" t="s">
        <v>142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32" t="s">
        <v>86</v>
      </c>
      <c r="BK268" s="231">
        <f>ROUND(I268*H268,2)</f>
        <v>0</v>
      </c>
      <c r="BL268" s="132" t="s">
        <v>149</v>
      </c>
      <c r="BM268" s="348" t="s">
        <v>660</v>
      </c>
    </row>
    <row r="269" spans="1:65" s="354" customFormat="1" ht="11.25" x14ac:dyDescent="0.2">
      <c r="B269" s="355"/>
      <c r="D269" s="349" t="s">
        <v>153</v>
      </c>
      <c r="E269" s="356" t="s">
        <v>1</v>
      </c>
      <c r="F269" s="357" t="s">
        <v>154</v>
      </c>
      <c r="H269" s="356" t="s">
        <v>1</v>
      </c>
      <c r="I269" s="261"/>
      <c r="L269" s="355"/>
      <c r="M269" s="358"/>
      <c r="N269" s="359"/>
      <c r="O269" s="359"/>
      <c r="P269" s="359"/>
      <c r="Q269" s="359"/>
      <c r="R269" s="359"/>
      <c r="S269" s="359"/>
      <c r="T269" s="360"/>
      <c r="AT269" s="356" t="s">
        <v>153</v>
      </c>
      <c r="AU269" s="356" t="s">
        <v>88</v>
      </c>
      <c r="AV269" s="354" t="s">
        <v>86</v>
      </c>
      <c r="AW269" s="354" t="s">
        <v>34</v>
      </c>
      <c r="AX269" s="354" t="s">
        <v>79</v>
      </c>
      <c r="AY269" s="356" t="s">
        <v>142</v>
      </c>
    </row>
    <row r="270" spans="1:65" s="354" customFormat="1" ht="11.25" x14ac:dyDescent="0.2">
      <c r="B270" s="355"/>
      <c r="D270" s="349" t="s">
        <v>153</v>
      </c>
      <c r="E270" s="356" t="s">
        <v>1</v>
      </c>
      <c r="F270" s="357" t="s">
        <v>155</v>
      </c>
      <c r="H270" s="356" t="s">
        <v>1</v>
      </c>
      <c r="I270" s="261"/>
      <c r="L270" s="355"/>
      <c r="M270" s="358"/>
      <c r="N270" s="359"/>
      <c r="O270" s="359"/>
      <c r="P270" s="359"/>
      <c r="Q270" s="359"/>
      <c r="R270" s="359"/>
      <c r="S270" s="359"/>
      <c r="T270" s="360"/>
      <c r="AT270" s="356" t="s">
        <v>153</v>
      </c>
      <c r="AU270" s="356" t="s">
        <v>88</v>
      </c>
      <c r="AV270" s="354" t="s">
        <v>86</v>
      </c>
      <c r="AW270" s="354" t="s">
        <v>34</v>
      </c>
      <c r="AX270" s="354" t="s">
        <v>79</v>
      </c>
      <c r="AY270" s="356" t="s">
        <v>142</v>
      </c>
    </row>
    <row r="271" spans="1:65" s="361" customFormat="1" ht="11.25" x14ac:dyDescent="0.2">
      <c r="B271" s="362"/>
      <c r="D271" s="349" t="s">
        <v>153</v>
      </c>
      <c r="E271" s="363" t="s">
        <v>1</v>
      </c>
      <c r="F271" s="364" t="s">
        <v>661</v>
      </c>
      <c r="H271" s="365">
        <v>13.419</v>
      </c>
      <c r="I271" s="262"/>
      <c r="L271" s="362"/>
      <c r="M271" s="366"/>
      <c r="N271" s="367"/>
      <c r="O271" s="367"/>
      <c r="P271" s="367"/>
      <c r="Q271" s="367"/>
      <c r="R271" s="367"/>
      <c r="S271" s="367"/>
      <c r="T271" s="368"/>
      <c r="AT271" s="363" t="s">
        <v>153</v>
      </c>
      <c r="AU271" s="363" t="s">
        <v>88</v>
      </c>
      <c r="AV271" s="361" t="s">
        <v>88</v>
      </c>
      <c r="AW271" s="361" t="s">
        <v>34</v>
      </c>
      <c r="AX271" s="361" t="s">
        <v>86</v>
      </c>
      <c r="AY271" s="363" t="s">
        <v>142</v>
      </c>
    </row>
    <row r="272" spans="1:65" s="270" customFormat="1" ht="33" customHeight="1" x14ac:dyDescent="0.2">
      <c r="A272" s="143"/>
      <c r="B272" s="144"/>
      <c r="C272" s="338" t="s">
        <v>389</v>
      </c>
      <c r="D272" s="338" t="s">
        <v>144</v>
      </c>
      <c r="E272" s="339" t="s">
        <v>662</v>
      </c>
      <c r="F272" s="340" t="s">
        <v>663</v>
      </c>
      <c r="G272" s="341" t="s">
        <v>147</v>
      </c>
      <c r="H272" s="342">
        <v>13.419</v>
      </c>
      <c r="I272" s="85"/>
      <c r="J272" s="343">
        <f>ROUND(I272*H272,2)</f>
        <v>0</v>
      </c>
      <c r="K272" s="340" t="s">
        <v>148</v>
      </c>
      <c r="L272" s="144"/>
      <c r="M272" s="344" t="s">
        <v>1</v>
      </c>
      <c r="N272" s="345" t="s">
        <v>44</v>
      </c>
      <c r="O272" s="346">
        <v>7.0999999999999994E-2</v>
      </c>
      <c r="P272" s="346">
        <f>O272*H272</f>
        <v>0.95274899999999996</v>
      </c>
      <c r="Q272" s="346">
        <v>0</v>
      </c>
      <c r="R272" s="346">
        <f>Q272*H272</f>
        <v>0</v>
      </c>
      <c r="S272" s="346">
        <v>0</v>
      </c>
      <c r="T272" s="347">
        <f>S272*H272</f>
        <v>0</v>
      </c>
      <c r="U272" s="143"/>
      <c r="V272" s="143"/>
      <c r="W272" s="143"/>
      <c r="X272" s="143"/>
      <c r="Y272" s="143"/>
      <c r="Z272" s="143"/>
      <c r="AA272" s="143"/>
      <c r="AB272" s="143"/>
      <c r="AC272" s="143"/>
      <c r="AD272" s="143"/>
      <c r="AE272" s="143"/>
      <c r="AR272" s="348" t="s">
        <v>149</v>
      </c>
      <c r="AT272" s="348" t="s">
        <v>144</v>
      </c>
      <c r="AU272" s="348" t="s">
        <v>88</v>
      </c>
      <c r="AY272" s="132" t="s">
        <v>142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32" t="s">
        <v>86</v>
      </c>
      <c r="BK272" s="231">
        <f>ROUND(I272*H272,2)</f>
        <v>0</v>
      </c>
      <c r="BL272" s="132" t="s">
        <v>149</v>
      </c>
      <c r="BM272" s="348" t="s">
        <v>664</v>
      </c>
    </row>
    <row r="273" spans="1:65" s="354" customFormat="1" ht="11.25" x14ac:dyDescent="0.2">
      <c r="B273" s="355"/>
      <c r="D273" s="349" t="s">
        <v>153</v>
      </c>
      <c r="E273" s="356" t="s">
        <v>1</v>
      </c>
      <c r="F273" s="357" t="s">
        <v>154</v>
      </c>
      <c r="H273" s="356" t="s">
        <v>1</v>
      </c>
      <c r="I273" s="261"/>
      <c r="L273" s="355"/>
      <c r="M273" s="358"/>
      <c r="N273" s="359"/>
      <c r="O273" s="359"/>
      <c r="P273" s="359"/>
      <c r="Q273" s="359"/>
      <c r="R273" s="359"/>
      <c r="S273" s="359"/>
      <c r="T273" s="360"/>
      <c r="AT273" s="356" t="s">
        <v>153</v>
      </c>
      <c r="AU273" s="356" t="s">
        <v>88</v>
      </c>
      <c r="AV273" s="354" t="s">
        <v>86</v>
      </c>
      <c r="AW273" s="354" t="s">
        <v>34</v>
      </c>
      <c r="AX273" s="354" t="s">
        <v>79</v>
      </c>
      <c r="AY273" s="356" t="s">
        <v>142</v>
      </c>
    </row>
    <row r="274" spans="1:65" s="354" customFormat="1" ht="11.25" x14ac:dyDescent="0.2">
      <c r="B274" s="355"/>
      <c r="D274" s="349" t="s">
        <v>153</v>
      </c>
      <c r="E274" s="356" t="s">
        <v>1</v>
      </c>
      <c r="F274" s="357" t="s">
        <v>155</v>
      </c>
      <c r="H274" s="356" t="s">
        <v>1</v>
      </c>
      <c r="I274" s="261"/>
      <c r="L274" s="355"/>
      <c r="M274" s="358"/>
      <c r="N274" s="359"/>
      <c r="O274" s="359"/>
      <c r="P274" s="359"/>
      <c r="Q274" s="359"/>
      <c r="R274" s="359"/>
      <c r="S274" s="359"/>
      <c r="T274" s="360"/>
      <c r="AT274" s="356" t="s">
        <v>153</v>
      </c>
      <c r="AU274" s="356" t="s">
        <v>88</v>
      </c>
      <c r="AV274" s="354" t="s">
        <v>86</v>
      </c>
      <c r="AW274" s="354" t="s">
        <v>34</v>
      </c>
      <c r="AX274" s="354" t="s">
        <v>79</v>
      </c>
      <c r="AY274" s="356" t="s">
        <v>142</v>
      </c>
    </row>
    <row r="275" spans="1:65" s="361" customFormat="1" ht="11.25" x14ac:dyDescent="0.2">
      <c r="B275" s="362"/>
      <c r="D275" s="349" t="s">
        <v>153</v>
      </c>
      <c r="E275" s="363" t="s">
        <v>1</v>
      </c>
      <c r="F275" s="364" t="s">
        <v>661</v>
      </c>
      <c r="H275" s="365">
        <v>13.419</v>
      </c>
      <c r="I275" s="262"/>
      <c r="L275" s="362"/>
      <c r="M275" s="366"/>
      <c r="N275" s="367"/>
      <c r="O275" s="367"/>
      <c r="P275" s="367"/>
      <c r="Q275" s="367"/>
      <c r="R275" s="367"/>
      <c r="S275" s="367"/>
      <c r="T275" s="368"/>
      <c r="AT275" s="363" t="s">
        <v>153</v>
      </c>
      <c r="AU275" s="363" t="s">
        <v>88</v>
      </c>
      <c r="AV275" s="361" t="s">
        <v>88</v>
      </c>
      <c r="AW275" s="361" t="s">
        <v>34</v>
      </c>
      <c r="AX275" s="361" t="s">
        <v>86</v>
      </c>
      <c r="AY275" s="363" t="s">
        <v>142</v>
      </c>
    </row>
    <row r="276" spans="1:65" s="325" customFormat="1" ht="22.9" customHeight="1" x14ac:dyDescent="0.2">
      <c r="B276" s="326"/>
      <c r="D276" s="327" t="s">
        <v>78</v>
      </c>
      <c r="E276" s="336" t="s">
        <v>205</v>
      </c>
      <c r="F276" s="336" t="s">
        <v>328</v>
      </c>
      <c r="I276" s="259"/>
      <c r="J276" s="337">
        <f>BK276</f>
        <v>0</v>
      </c>
      <c r="L276" s="326"/>
      <c r="M276" s="330"/>
      <c r="N276" s="331"/>
      <c r="O276" s="331"/>
      <c r="P276" s="332">
        <f>SUM(P277:P338)</f>
        <v>529.48425000000009</v>
      </c>
      <c r="Q276" s="331"/>
      <c r="R276" s="332">
        <f>SUM(R277:R338)</f>
        <v>302.7928902000001</v>
      </c>
      <c r="S276" s="331"/>
      <c r="T276" s="333">
        <f>SUM(T277:T338)</f>
        <v>0.30000000000000004</v>
      </c>
      <c r="AR276" s="327" t="s">
        <v>86</v>
      </c>
      <c r="AT276" s="334" t="s">
        <v>78</v>
      </c>
      <c r="AU276" s="334" t="s">
        <v>86</v>
      </c>
      <c r="AY276" s="327" t="s">
        <v>142</v>
      </c>
      <c r="BK276" s="335">
        <f>SUM(BK277:BK338)</f>
        <v>0</v>
      </c>
    </row>
    <row r="277" spans="1:65" s="270" customFormat="1" ht="33" customHeight="1" x14ac:dyDescent="0.2">
      <c r="A277" s="143"/>
      <c r="B277" s="144"/>
      <c r="C277" s="338" t="s">
        <v>399</v>
      </c>
      <c r="D277" s="338" t="s">
        <v>144</v>
      </c>
      <c r="E277" s="339" t="s">
        <v>330</v>
      </c>
      <c r="F277" s="340" t="s">
        <v>665</v>
      </c>
      <c r="G277" s="341" t="s">
        <v>293</v>
      </c>
      <c r="H277" s="342">
        <v>1</v>
      </c>
      <c r="I277" s="85"/>
      <c r="J277" s="343">
        <f>ROUND(I277*H277,2)</f>
        <v>0</v>
      </c>
      <c r="K277" s="340" t="s">
        <v>1</v>
      </c>
      <c r="L277" s="144"/>
      <c r="M277" s="344" t="s">
        <v>1</v>
      </c>
      <c r="N277" s="345" t="s">
        <v>44</v>
      </c>
      <c r="O277" s="346">
        <v>0.49</v>
      </c>
      <c r="P277" s="346">
        <f>O277*H277</f>
        <v>0.49</v>
      </c>
      <c r="Q277" s="346">
        <v>0</v>
      </c>
      <c r="R277" s="346">
        <f>Q277*H277</f>
        <v>0</v>
      </c>
      <c r="S277" s="346">
        <v>0</v>
      </c>
      <c r="T277" s="347">
        <f>S277*H277</f>
        <v>0</v>
      </c>
      <c r="U277" s="143"/>
      <c r="V277" s="143"/>
      <c r="W277" s="143"/>
      <c r="X277" s="143"/>
      <c r="Y277" s="143"/>
      <c r="Z277" s="143"/>
      <c r="AA277" s="143"/>
      <c r="AB277" s="143"/>
      <c r="AC277" s="143"/>
      <c r="AD277" s="143"/>
      <c r="AE277" s="143"/>
      <c r="AR277" s="348" t="s">
        <v>149</v>
      </c>
      <c r="AT277" s="348" t="s">
        <v>144</v>
      </c>
      <c r="AU277" s="348" t="s">
        <v>88</v>
      </c>
      <c r="AY277" s="132" t="s">
        <v>142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32" t="s">
        <v>86</v>
      </c>
      <c r="BK277" s="231">
        <f>ROUND(I277*H277,2)</f>
        <v>0</v>
      </c>
      <c r="BL277" s="132" t="s">
        <v>149</v>
      </c>
      <c r="BM277" s="348" t="s">
        <v>666</v>
      </c>
    </row>
    <row r="278" spans="1:65" s="270" customFormat="1" ht="33" customHeight="1" x14ac:dyDescent="0.2">
      <c r="A278" s="143"/>
      <c r="B278" s="144"/>
      <c r="C278" s="338" t="s">
        <v>408</v>
      </c>
      <c r="D278" s="338" t="s">
        <v>144</v>
      </c>
      <c r="E278" s="339" t="s">
        <v>335</v>
      </c>
      <c r="F278" s="340" t="s">
        <v>336</v>
      </c>
      <c r="G278" s="341" t="s">
        <v>268</v>
      </c>
      <c r="H278" s="342">
        <v>2.5</v>
      </c>
      <c r="I278" s="85"/>
      <c r="J278" s="343">
        <f>ROUND(I278*H278,2)</f>
        <v>0</v>
      </c>
      <c r="K278" s="340" t="s">
        <v>148</v>
      </c>
      <c r="L278" s="144"/>
      <c r="M278" s="344" t="s">
        <v>1</v>
      </c>
      <c r="N278" s="345" t="s">
        <v>44</v>
      </c>
      <c r="O278" s="346">
        <v>1.0409999999999999</v>
      </c>
      <c r="P278" s="346">
        <f>O278*H278</f>
        <v>2.6025</v>
      </c>
      <c r="Q278" s="346">
        <v>1.0000000000000001E-5</v>
      </c>
      <c r="R278" s="346">
        <f>Q278*H278</f>
        <v>2.5000000000000001E-5</v>
      </c>
      <c r="S278" s="346">
        <v>0</v>
      </c>
      <c r="T278" s="347">
        <f>S278*H278</f>
        <v>0</v>
      </c>
      <c r="U278" s="143"/>
      <c r="V278" s="143"/>
      <c r="W278" s="143"/>
      <c r="X278" s="143"/>
      <c r="Y278" s="143"/>
      <c r="Z278" s="143"/>
      <c r="AA278" s="143"/>
      <c r="AB278" s="143"/>
      <c r="AC278" s="143"/>
      <c r="AD278" s="143"/>
      <c r="AE278" s="143"/>
      <c r="AR278" s="348" t="s">
        <v>149</v>
      </c>
      <c r="AT278" s="348" t="s">
        <v>144</v>
      </c>
      <c r="AU278" s="348" t="s">
        <v>88</v>
      </c>
      <c r="AY278" s="132" t="s">
        <v>142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32" t="s">
        <v>86</v>
      </c>
      <c r="BK278" s="231">
        <f>ROUND(I278*H278,2)</f>
        <v>0</v>
      </c>
      <c r="BL278" s="132" t="s">
        <v>149</v>
      </c>
      <c r="BM278" s="348" t="s">
        <v>667</v>
      </c>
    </row>
    <row r="279" spans="1:65" s="270" customFormat="1" ht="21.75" customHeight="1" x14ac:dyDescent="0.2">
      <c r="A279" s="143"/>
      <c r="B279" s="144"/>
      <c r="C279" s="385" t="s">
        <v>414</v>
      </c>
      <c r="D279" s="385" t="s">
        <v>242</v>
      </c>
      <c r="E279" s="386" t="s">
        <v>668</v>
      </c>
      <c r="F279" s="387" t="s">
        <v>669</v>
      </c>
      <c r="G279" s="388" t="s">
        <v>268</v>
      </c>
      <c r="H279" s="389">
        <v>2.5</v>
      </c>
      <c r="I279" s="86"/>
      <c r="J279" s="390">
        <f>ROUND(I279*H279,2)</f>
        <v>0</v>
      </c>
      <c r="K279" s="387" t="s">
        <v>148</v>
      </c>
      <c r="L279" s="391"/>
      <c r="M279" s="392" t="s">
        <v>1</v>
      </c>
      <c r="N279" s="393" t="s">
        <v>44</v>
      </c>
      <c r="O279" s="346">
        <v>0</v>
      </c>
      <c r="P279" s="346">
        <f>O279*H279</f>
        <v>0</v>
      </c>
      <c r="Q279" s="346">
        <v>0.30399999999999999</v>
      </c>
      <c r="R279" s="346">
        <f>Q279*H279</f>
        <v>0.76</v>
      </c>
      <c r="S279" s="346">
        <v>0</v>
      </c>
      <c r="T279" s="347">
        <f>S279*H279</f>
        <v>0</v>
      </c>
      <c r="U279" s="143"/>
      <c r="V279" s="143"/>
      <c r="W279" s="143"/>
      <c r="X279" s="143"/>
      <c r="Y279" s="143"/>
      <c r="Z279" s="143"/>
      <c r="AA279" s="143"/>
      <c r="AB279" s="143"/>
      <c r="AC279" s="143"/>
      <c r="AD279" s="143"/>
      <c r="AE279" s="143"/>
      <c r="AR279" s="348" t="s">
        <v>205</v>
      </c>
      <c r="AT279" s="348" t="s">
        <v>242</v>
      </c>
      <c r="AU279" s="348" t="s">
        <v>88</v>
      </c>
      <c r="AY279" s="132" t="s">
        <v>142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32" t="s">
        <v>86</v>
      </c>
      <c r="BK279" s="231">
        <f>ROUND(I279*H279,2)</f>
        <v>0</v>
      </c>
      <c r="BL279" s="132" t="s">
        <v>149</v>
      </c>
      <c r="BM279" s="348" t="s">
        <v>670</v>
      </c>
    </row>
    <row r="280" spans="1:65" s="270" customFormat="1" ht="55.5" customHeight="1" x14ac:dyDescent="0.2">
      <c r="A280" s="143"/>
      <c r="B280" s="144"/>
      <c r="C280" s="338" t="s">
        <v>419</v>
      </c>
      <c r="D280" s="338" t="s">
        <v>144</v>
      </c>
      <c r="E280" s="339" t="s">
        <v>345</v>
      </c>
      <c r="F280" s="340" t="s">
        <v>346</v>
      </c>
      <c r="G280" s="341" t="s">
        <v>293</v>
      </c>
      <c r="H280" s="342">
        <v>2</v>
      </c>
      <c r="I280" s="85"/>
      <c r="J280" s="343">
        <f>ROUND(I280*H280,2)</f>
        <v>0</v>
      </c>
      <c r="K280" s="340" t="s">
        <v>1</v>
      </c>
      <c r="L280" s="144"/>
      <c r="M280" s="344" t="s">
        <v>1</v>
      </c>
      <c r="N280" s="345" t="s">
        <v>44</v>
      </c>
      <c r="O280" s="346">
        <v>6.4000000000000001E-2</v>
      </c>
      <c r="P280" s="346">
        <f>O280*H280</f>
        <v>0.128</v>
      </c>
      <c r="Q280" s="346">
        <v>2E-3</v>
      </c>
      <c r="R280" s="346">
        <f>Q280*H280</f>
        <v>4.0000000000000001E-3</v>
      </c>
      <c r="S280" s="346">
        <v>0</v>
      </c>
      <c r="T280" s="347">
        <f>S280*H280</f>
        <v>0</v>
      </c>
      <c r="U280" s="143"/>
      <c r="V280" s="143"/>
      <c r="W280" s="143"/>
      <c r="X280" s="143"/>
      <c r="Y280" s="143"/>
      <c r="Z280" s="143"/>
      <c r="AA280" s="143"/>
      <c r="AB280" s="143"/>
      <c r="AC280" s="143"/>
      <c r="AD280" s="143"/>
      <c r="AE280" s="143"/>
      <c r="AR280" s="348" t="s">
        <v>149</v>
      </c>
      <c r="AT280" s="348" t="s">
        <v>144</v>
      </c>
      <c r="AU280" s="348" t="s">
        <v>88</v>
      </c>
      <c r="AY280" s="132" t="s">
        <v>142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32" t="s">
        <v>86</v>
      </c>
      <c r="BK280" s="231">
        <f>ROUND(I280*H280,2)</f>
        <v>0</v>
      </c>
      <c r="BL280" s="132" t="s">
        <v>149</v>
      </c>
      <c r="BM280" s="348" t="s">
        <v>671</v>
      </c>
    </row>
    <row r="281" spans="1:65" s="354" customFormat="1" ht="11.25" x14ac:dyDescent="0.2">
      <c r="B281" s="355"/>
      <c r="D281" s="349" t="s">
        <v>153</v>
      </c>
      <c r="E281" s="356" t="s">
        <v>1</v>
      </c>
      <c r="F281" s="357" t="s">
        <v>672</v>
      </c>
      <c r="H281" s="356" t="s">
        <v>1</v>
      </c>
      <c r="I281" s="261"/>
      <c r="L281" s="355"/>
      <c r="M281" s="358"/>
      <c r="N281" s="359"/>
      <c r="O281" s="359"/>
      <c r="P281" s="359"/>
      <c r="Q281" s="359"/>
      <c r="R281" s="359"/>
      <c r="S281" s="359"/>
      <c r="T281" s="360"/>
      <c r="AT281" s="356" t="s">
        <v>153</v>
      </c>
      <c r="AU281" s="356" t="s">
        <v>88</v>
      </c>
      <c r="AV281" s="354" t="s">
        <v>86</v>
      </c>
      <c r="AW281" s="354" t="s">
        <v>34</v>
      </c>
      <c r="AX281" s="354" t="s">
        <v>79</v>
      </c>
      <c r="AY281" s="356" t="s">
        <v>142</v>
      </c>
    </row>
    <row r="282" spans="1:65" s="361" customFormat="1" ht="11.25" x14ac:dyDescent="0.2">
      <c r="B282" s="362"/>
      <c r="D282" s="349" t="s">
        <v>153</v>
      </c>
      <c r="E282" s="363" t="s">
        <v>1</v>
      </c>
      <c r="F282" s="364" t="s">
        <v>88</v>
      </c>
      <c r="H282" s="365">
        <v>2</v>
      </c>
      <c r="I282" s="262"/>
      <c r="L282" s="362"/>
      <c r="M282" s="366"/>
      <c r="N282" s="367"/>
      <c r="O282" s="367"/>
      <c r="P282" s="367"/>
      <c r="Q282" s="367"/>
      <c r="R282" s="367"/>
      <c r="S282" s="367"/>
      <c r="T282" s="368"/>
      <c r="AT282" s="363" t="s">
        <v>153</v>
      </c>
      <c r="AU282" s="363" t="s">
        <v>88</v>
      </c>
      <c r="AV282" s="361" t="s">
        <v>88</v>
      </c>
      <c r="AW282" s="361" t="s">
        <v>34</v>
      </c>
      <c r="AX282" s="361" t="s">
        <v>86</v>
      </c>
      <c r="AY282" s="363" t="s">
        <v>142</v>
      </c>
    </row>
    <row r="283" spans="1:65" s="270" customFormat="1" ht="33" customHeight="1" x14ac:dyDescent="0.2">
      <c r="A283" s="143"/>
      <c r="B283" s="144"/>
      <c r="C283" s="338" t="s">
        <v>427</v>
      </c>
      <c r="D283" s="338" t="s">
        <v>144</v>
      </c>
      <c r="E283" s="339" t="s">
        <v>673</v>
      </c>
      <c r="F283" s="340" t="s">
        <v>674</v>
      </c>
      <c r="G283" s="341" t="s">
        <v>268</v>
      </c>
      <c r="H283" s="342">
        <v>63</v>
      </c>
      <c r="I283" s="85"/>
      <c r="J283" s="343">
        <f>ROUND(I283*H283,2)</f>
        <v>0</v>
      </c>
      <c r="K283" s="340" t="s">
        <v>148</v>
      </c>
      <c r="L283" s="144"/>
      <c r="M283" s="344" t="s">
        <v>1</v>
      </c>
      <c r="N283" s="345" t="s">
        <v>44</v>
      </c>
      <c r="O283" s="346">
        <v>0.28299999999999997</v>
      </c>
      <c r="P283" s="346">
        <f>O283*H283</f>
        <v>17.828999999999997</v>
      </c>
      <c r="Q283" s="346">
        <v>3.0000000000000001E-5</v>
      </c>
      <c r="R283" s="346">
        <f>Q283*H283</f>
        <v>1.89E-3</v>
      </c>
      <c r="S283" s="346">
        <v>0</v>
      </c>
      <c r="T283" s="347">
        <f>S283*H283</f>
        <v>0</v>
      </c>
      <c r="U283" s="143"/>
      <c r="V283" s="143"/>
      <c r="W283" s="143"/>
      <c r="X283" s="143"/>
      <c r="Y283" s="143"/>
      <c r="Z283" s="143"/>
      <c r="AA283" s="143"/>
      <c r="AB283" s="143"/>
      <c r="AC283" s="143"/>
      <c r="AD283" s="143"/>
      <c r="AE283" s="143"/>
      <c r="AR283" s="348" t="s">
        <v>149</v>
      </c>
      <c r="AT283" s="348" t="s">
        <v>144</v>
      </c>
      <c r="AU283" s="348" t="s">
        <v>88</v>
      </c>
      <c r="AY283" s="132" t="s">
        <v>142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32" t="s">
        <v>86</v>
      </c>
      <c r="BK283" s="231">
        <f>ROUND(I283*H283,2)</f>
        <v>0</v>
      </c>
      <c r="BL283" s="132" t="s">
        <v>149</v>
      </c>
      <c r="BM283" s="348" t="s">
        <v>675</v>
      </c>
    </row>
    <row r="284" spans="1:65" s="361" customFormat="1" ht="11.25" x14ac:dyDescent="0.2">
      <c r="B284" s="362"/>
      <c r="D284" s="349" t="s">
        <v>153</v>
      </c>
      <c r="E284" s="363" t="s">
        <v>1</v>
      </c>
      <c r="F284" s="364" t="s">
        <v>676</v>
      </c>
      <c r="H284" s="365">
        <v>63</v>
      </c>
      <c r="I284" s="262"/>
      <c r="L284" s="362"/>
      <c r="M284" s="366"/>
      <c r="N284" s="367"/>
      <c r="O284" s="367"/>
      <c r="P284" s="367"/>
      <c r="Q284" s="367"/>
      <c r="R284" s="367"/>
      <c r="S284" s="367"/>
      <c r="T284" s="368"/>
      <c r="AT284" s="363" t="s">
        <v>153</v>
      </c>
      <c r="AU284" s="363" t="s">
        <v>88</v>
      </c>
      <c r="AV284" s="361" t="s">
        <v>88</v>
      </c>
      <c r="AW284" s="361" t="s">
        <v>34</v>
      </c>
      <c r="AX284" s="361" t="s">
        <v>86</v>
      </c>
      <c r="AY284" s="363" t="s">
        <v>142</v>
      </c>
    </row>
    <row r="285" spans="1:65" s="270" customFormat="1" ht="21.75" customHeight="1" x14ac:dyDescent="0.2">
      <c r="A285" s="143"/>
      <c r="B285" s="144"/>
      <c r="C285" s="385" t="s">
        <v>434</v>
      </c>
      <c r="D285" s="385" t="s">
        <v>242</v>
      </c>
      <c r="E285" s="386" t="s">
        <v>677</v>
      </c>
      <c r="F285" s="387" t="s">
        <v>678</v>
      </c>
      <c r="G285" s="388" t="s">
        <v>268</v>
      </c>
      <c r="H285" s="389">
        <v>63</v>
      </c>
      <c r="I285" s="86"/>
      <c r="J285" s="390">
        <f>ROUND(I285*H285,2)</f>
        <v>0</v>
      </c>
      <c r="K285" s="387" t="s">
        <v>148</v>
      </c>
      <c r="L285" s="391"/>
      <c r="M285" s="392" t="s">
        <v>1</v>
      </c>
      <c r="N285" s="393" t="s">
        <v>44</v>
      </c>
      <c r="O285" s="346">
        <v>0</v>
      </c>
      <c r="P285" s="346">
        <f>O285*H285</f>
        <v>0</v>
      </c>
      <c r="Q285" s="346">
        <v>2.4E-2</v>
      </c>
      <c r="R285" s="346">
        <f>Q285*H285</f>
        <v>1.512</v>
      </c>
      <c r="S285" s="346">
        <v>0</v>
      </c>
      <c r="T285" s="347">
        <f>S285*H285</f>
        <v>0</v>
      </c>
      <c r="U285" s="143"/>
      <c r="V285" s="143"/>
      <c r="W285" s="143"/>
      <c r="X285" s="143"/>
      <c r="Y285" s="143"/>
      <c r="Z285" s="143"/>
      <c r="AA285" s="143"/>
      <c r="AB285" s="143"/>
      <c r="AC285" s="143"/>
      <c r="AD285" s="143"/>
      <c r="AE285" s="143"/>
      <c r="AR285" s="348" t="s">
        <v>205</v>
      </c>
      <c r="AT285" s="348" t="s">
        <v>242</v>
      </c>
      <c r="AU285" s="348" t="s">
        <v>88</v>
      </c>
      <c r="AY285" s="132" t="s">
        <v>142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32" t="s">
        <v>86</v>
      </c>
      <c r="BK285" s="231">
        <f>ROUND(I285*H285,2)</f>
        <v>0</v>
      </c>
      <c r="BL285" s="132" t="s">
        <v>149</v>
      </c>
      <c r="BM285" s="348" t="s">
        <v>679</v>
      </c>
    </row>
    <row r="286" spans="1:65" s="270" customFormat="1" ht="55.5" customHeight="1" x14ac:dyDescent="0.2">
      <c r="A286" s="143"/>
      <c r="B286" s="144"/>
      <c r="C286" s="338" t="s">
        <v>439</v>
      </c>
      <c r="D286" s="338" t="s">
        <v>144</v>
      </c>
      <c r="E286" s="339" t="s">
        <v>680</v>
      </c>
      <c r="F286" s="340" t="s">
        <v>681</v>
      </c>
      <c r="G286" s="341" t="s">
        <v>293</v>
      </c>
      <c r="H286" s="342">
        <v>42</v>
      </c>
      <c r="I286" s="85"/>
      <c r="J286" s="343">
        <f>ROUND(I286*H286,2)</f>
        <v>0</v>
      </c>
      <c r="K286" s="340" t="s">
        <v>1</v>
      </c>
      <c r="L286" s="144"/>
      <c r="M286" s="344" t="s">
        <v>1</v>
      </c>
      <c r="N286" s="345" t="s">
        <v>44</v>
      </c>
      <c r="O286" s="346">
        <v>3.6999999999999998E-2</v>
      </c>
      <c r="P286" s="346">
        <f>O286*H286</f>
        <v>1.5539999999999998</v>
      </c>
      <c r="Q286" s="346">
        <v>8.4999999999999995E-4</v>
      </c>
      <c r="R286" s="346">
        <f>Q286*H286</f>
        <v>3.5699999999999996E-2</v>
      </c>
      <c r="S286" s="346">
        <v>0</v>
      </c>
      <c r="T286" s="347">
        <f>S286*H286</f>
        <v>0</v>
      </c>
      <c r="U286" s="143"/>
      <c r="V286" s="143"/>
      <c r="W286" s="143"/>
      <c r="X286" s="143"/>
      <c r="Y286" s="143"/>
      <c r="Z286" s="143"/>
      <c r="AA286" s="143"/>
      <c r="AB286" s="143"/>
      <c r="AC286" s="143"/>
      <c r="AD286" s="143"/>
      <c r="AE286" s="143"/>
      <c r="AR286" s="348" t="s">
        <v>149</v>
      </c>
      <c r="AT286" s="348" t="s">
        <v>144</v>
      </c>
      <c r="AU286" s="348" t="s">
        <v>88</v>
      </c>
      <c r="AY286" s="132" t="s">
        <v>142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32" t="s">
        <v>86</v>
      </c>
      <c r="BK286" s="231">
        <f>ROUND(I286*H286,2)</f>
        <v>0</v>
      </c>
      <c r="BL286" s="132" t="s">
        <v>149</v>
      </c>
      <c r="BM286" s="348" t="s">
        <v>682</v>
      </c>
    </row>
    <row r="287" spans="1:65" s="354" customFormat="1" ht="11.25" x14ac:dyDescent="0.2">
      <c r="B287" s="355"/>
      <c r="D287" s="349" t="s">
        <v>153</v>
      </c>
      <c r="E287" s="356" t="s">
        <v>1</v>
      </c>
      <c r="F287" s="357" t="s">
        <v>672</v>
      </c>
      <c r="H287" s="356" t="s">
        <v>1</v>
      </c>
      <c r="I287" s="261"/>
      <c r="L287" s="355"/>
      <c r="M287" s="358"/>
      <c r="N287" s="359"/>
      <c r="O287" s="359"/>
      <c r="P287" s="359"/>
      <c r="Q287" s="359"/>
      <c r="R287" s="359"/>
      <c r="S287" s="359"/>
      <c r="T287" s="360"/>
      <c r="AT287" s="356" t="s">
        <v>153</v>
      </c>
      <c r="AU287" s="356" t="s">
        <v>88</v>
      </c>
      <c r="AV287" s="354" t="s">
        <v>86</v>
      </c>
      <c r="AW287" s="354" t="s">
        <v>34</v>
      </c>
      <c r="AX287" s="354" t="s">
        <v>79</v>
      </c>
      <c r="AY287" s="356" t="s">
        <v>142</v>
      </c>
    </row>
    <row r="288" spans="1:65" s="361" customFormat="1" ht="11.25" x14ac:dyDescent="0.2">
      <c r="B288" s="362"/>
      <c r="D288" s="349" t="s">
        <v>153</v>
      </c>
      <c r="E288" s="363" t="s">
        <v>1</v>
      </c>
      <c r="F288" s="364" t="s">
        <v>414</v>
      </c>
      <c r="H288" s="365">
        <v>42</v>
      </c>
      <c r="I288" s="262"/>
      <c r="L288" s="362"/>
      <c r="M288" s="366"/>
      <c r="N288" s="367"/>
      <c r="O288" s="367"/>
      <c r="P288" s="367"/>
      <c r="Q288" s="367"/>
      <c r="R288" s="367"/>
      <c r="S288" s="367"/>
      <c r="T288" s="368"/>
      <c r="AT288" s="363" t="s">
        <v>153</v>
      </c>
      <c r="AU288" s="363" t="s">
        <v>88</v>
      </c>
      <c r="AV288" s="361" t="s">
        <v>88</v>
      </c>
      <c r="AW288" s="361" t="s">
        <v>34</v>
      </c>
      <c r="AX288" s="361" t="s">
        <v>86</v>
      </c>
      <c r="AY288" s="363" t="s">
        <v>142</v>
      </c>
    </row>
    <row r="289" spans="1:65" s="270" customFormat="1" ht="33" customHeight="1" x14ac:dyDescent="0.2">
      <c r="A289" s="143"/>
      <c r="B289" s="144"/>
      <c r="C289" s="338" t="s">
        <v>683</v>
      </c>
      <c r="D289" s="338" t="s">
        <v>144</v>
      </c>
      <c r="E289" s="339" t="s">
        <v>684</v>
      </c>
      <c r="F289" s="340" t="s">
        <v>685</v>
      </c>
      <c r="G289" s="341" t="s">
        <v>268</v>
      </c>
      <c r="H289" s="342">
        <f>H291+H292</f>
        <v>356.63</v>
      </c>
      <c r="I289" s="85"/>
      <c r="J289" s="343">
        <f>ROUND(I289*H289,2)</f>
        <v>0</v>
      </c>
      <c r="K289" s="340" t="s">
        <v>148</v>
      </c>
      <c r="L289" s="144"/>
      <c r="M289" s="344" t="s">
        <v>1</v>
      </c>
      <c r="N289" s="345" t="s">
        <v>44</v>
      </c>
      <c r="O289" s="346">
        <v>0.9</v>
      </c>
      <c r="P289" s="346">
        <f>O289*H289</f>
        <v>320.96699999999998</v>
      </c>
      <c r="Q289" s="346">
        <v>1.4999999999999999E-4</v>
      </c>
      <c r="R289" s="346">
        <f>Q289*H289</f>
        <v>5.3494499999999993E-2</v>
      </c>
      <c r="S289" s="346">
        <v>0</v>
      </c>
      <c r="T289" s="347">
        <f>S289*H289</f>
        <v>0</v>
      </c>
      <c r="U289" s="143"/>
      <c r="V289" s="143"/>
      <c r="W289" s="143"/>
      <c r="X289" s="143"/>
      <c r="Y289" s="143"/>
      <c r="Z289" s="143"/>
      <c r="AA289" s="143"/>
      <c r="AB289" s="143"/>
      <c r="AC289" s="143"/>
      <c r="AD289" s="143"/>
      <c r="AE289" s="143"/>
      <c r="AR289" s="348" t="s">
        <v>149</v>
      </c>
      <c r="AT289" s="348" t="s">
        <v>144</v>
      </c>
      <c r="AU289" s="348" t="s">
        <v>88</v>
      </c>
      <c r="AY289" s="132" t="s">
        <v>142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32" t="s">
        <v>86</v>
      </c>
      <c r="BK289" s="231">
        <f>ROUND(I289*H289,2)</f>
        <v>0</v>
      </c>
      <c r="BL289" s="132" t="s">
        <v>149</v>
      </c>
      <c r="BM289" s="348" t="s">
        <v>686</v>
      </c>
    </row>
    <row r="290" spans="1:65" s="354" customFormat="1" ht="11.25" x14ac:dyDescent="0.2">
      <c r="B290" s="355"/>
      <c r="D290" s="349" t="s">
        <v>153</v>
      </c>
      <c r="E290" s="356" t="s">
        <v>1</v>
      </c>
      <c r="F290" s="357" t="s">
        <v>363</v>
      </c>
      <c r="H290" s="356" t="s">
        <v>1</v>
      </c>
      <c r="I290" s="261"/>
      <c r="L290" s="355"/>
      <c r="M290" s="358"/>
      <c r="N290" s="359"/>
      <c r="O290" s="359"/>
      <c r="P290" s="359"/>
      <c r="Q290" s="359"/>
      <c r="R290" s="359"/>
      <c r="S290" s="359"/>
      <c r="T290" s="360"/>
      <c r="AT290" s="356" t="s">
        <v>153</v>
      </c>
      <c r="AU290" s="356" t="s">
        <v>88</v>
      </c>
      <c r="AV290" s="354" t="s">
        <v>86</v>
      </c>
      <c r="AW290" s="354" t="s">
        <v>34</v>
      </c>
      <c r="AX290" s="354" t="s">
        <v>79</v>
      </c>
      <c r="AY290" s="356" t="s">
        <v>142</v>
      </c>
    </row>
    <row r="291" spans="1:65" s="361" customFormat="1" ht="11.25" x14ac:dyDescent="0.2">
      <c r="B291" s="362"/>
      <c r="D291" s="349" t="s">
        <v>153</v>
      </c>
      <c r="E291" s="363" t="s">
        <v>1</v>
      </c>
      <c r="F291" s="364" t="s">
        <v>609</v>
      </c>
      <c r="H291" s="365">
        <v>365.63</v>
      </c>
      <c r="I291" s="262"/>
      <c r="L291" s="362"/>
      <c r="M291" s="366"/>
      <c r="N291" s="367"/>
      <c r="O291" s="367"/>
      <c r="P291" s="367"/>
      <c r="Q291" s="367"/>
      <c r="R291" s="367"/>
      <c r="S291" s="367"/>
      <c r="T291" s="368"/>
      <c r="AT291" s="363" t="s">
        <v>153</v>
      </c>
      <c r="AU291" s="363" t="s">
        <v>88</v>
      </c>
      <c r="AV291" s="361" t="s">
        <v>88</v>
      </c>
      <c r="AW291" s="361" t="s">
        <v>34</v>
      </c>
      <c r="AX291" s="361" t="s">
        <v>79</v>
      </c>
      <c r="AY291" s="363" t="s">
        <v>142</v>
      </c>
    </row>
    <row r="292" spans="1:65" s="361" customFormat="1" ht="11.25" x14ac:dyDescent="0.2">
      <c r="B292" s="362"/>
      <c r="D292" s="349" t="s">
        <v>153</v>
      </c>
      <c r="E292" s="363" t="s">
        <v>1</v>
      </c>
      <c r="F292" s="364" t="s">
        <v>687</v>
      </c>
      <c r="H292" s="365">
        <v>-9</v>
      </c>
      <c r="I292" s="262"/>
      <c r="L292" s="362"/>
      <c r="M292" s="366"/>
      <c r="N292" s="367"/>
      <c r="O292" s="367"/>
      <c r="P292" s="367"/>
      <c r="Q292" s="367"/>
      <c r="R292" s="367"/>
      <c r="S292" s="367"/>
      <c r="T292" s="368"/>
      <c r="AT292" s="363" t="s">
        <v>153</v>
      </c>
      <c r="AU292" s="363" t="s">
        <v>88</v>
      </c>
      <c r="AV292" s="361" t="s">
        <v>88</v>
      </c>
      <c r="AW292" s="361" t="s">
        <v>34</v>
      </c>
      <c r="AX292" s="361" t="s">
        <v>79</v>
      </c>
      <c r="AY292" s="363" t="s">
        <v>142</v>
      </c>
    </row>
    <row r="293" spans="1:65" s="361" customFormat="1" ht="11.25" x14ac:dyDescent="0.2">
      <c r="B293" s="362"/>
      <c r="D293" s="349"/>
      <c r="E293" s="363"/>
      <c r="F293" s="364"/>
      <c r="H293" s="365"/>
      <c r="I293" s="262"/>
      <c r="L293" s="362"/>
      <c r="M293" s="366"/>
      <c r="N293" s="367"/>
      <c r="O293" s="367"/>
      <c r="P293" s="367"/>
      <c r="Q293" s="367"/>
      <c r="R293" s="367"/>
      <c r="S293" s="367"/>
      <c r="T293" s="368"/>
      <c r="AT293" s="363"/>
      <c r="AU293" s="363"/>
      <c r="AY293" s="363"/>
    </row>
    <row r="294" spans="1:65" s="369" customFormat="1" ht="11.25" x14ac:dyDescent="0.2">
      <c r="B294" s="370"/>
      <c r="D294" s="349" t="s">
        <v>153</v>
      </c>
      <c r="E294" s="371" t="s">
        <v>1</v>
      </c>
      <c r="F294" s="372" t="s">
        <v>159</v>
      </c>
      <c r="H294" s="373">
        <v>347.03</v>
      </c>
      <c r="I294" s="263"/>
      <c r="L294" s="370"/>
      <c r="M294" s="374"/>
      <c r="N294" s="375"/>
      <c r="O294" s="375"/>
      <c r="P294" s="375"/>
      <c r="Q294" s="375"/>
      <c r="R294" s="375"/>
      <c r="S294" s="375"/>
      <c r="T294" s="376"/>
      <c r="AT294" s="371" t="s">
        <v>153</v>
      </c>
      <c r="AU294" s="371" t="s">
        <v>88</v>
      </c>
      <c r="AV294" s="369" t="s">
        <v>149</v>
      </c>
      <c r="AW294" s="369" t="s">
        <v>34</v>
      </c>
      <c r="AX294" s="369" t="s">
        <v>86</v>
      </c>
      <c r="AY294" s="371" t="s">
        <v>142</v>
      </c>
    </row>
    <row r="295" spans="1:65" s="270" customFormat="1" ht="35.25" customHeight="1" x14ac:dyDescent="0.2">
      <c r="A295" s="143"/>
      <c r="B295" s="144"/>
      <c r="C295" s="385" t="s">
        <v>688</v>
      </c>
      <c r="D295" s="385" t="s">
        <v>242</v>
      </c>
      <c r="E295" s="386"/>
      <c r="F295" s="387" t="s">
        <v>1156</v>
      </c>
      <c r="G295" s="388" t="s">
        <v>268</v>
      </c>
      <c r="H295" s="389">
        <f>H296</f>
        <v>344.63</v>
      </c>
      <c r="I295" s="86"/>
      <c r="J295" s="390">
        <f>ROUND(I295*H295,2)</f>
        <v>0</v>
      </c>
      <c r="K295" s="387" t="s">
        <v>1</v>
      </c>
      <c r="L295" s="391"/>
      <c r="M295" s="392" t="s">
        <v>1</v>
      </c>
      <c r="N295" s="393" t="s">
        <v>44</v>
      </c>
      <c r="O295" s="346">
        <v>0</v>
      </c>
      <c r="P295" s="346">
        <f>O295*H295</f>
        <v>0</v>
      </c>
      <c r="Q295" s="346">
        <v>0.78</v>
      </c>
      <c r="R295" s="346">
        <f>Q295*H295</f>
        <v>268.81139999999999</v>
      </c>
      <c r="S295" s="346">
        <v>0</v>
      </c>
      <c r="T295" s="347">
        <f>S295*H295</f>
        <v>0</v>
      </c>
      <c r="U295" s="143"/>
      <c r="V295" s="143"/>
      <c r="W295" s="143"/>
      <c r="X295" s="143"/>
      <c r="Y295" s="143"/>
      <c r="Z295" s="143"/>
      <c r="AA295" s="143"/>
      <c r="AB295" s="143"/>
      <c r="AC295" s="143"/>
      <c r="AD295" s="143"/>
      <c r="AE295" s="143"/>
      <c r="AR295" s="348" t="s">
        <v>205</v>
      </c>
      <c r="AT295" s="348" t="s">
        <v>242</v>
      </c>
      <c r="AU295" s="348" t="s">
        <v>88</v>
      </c>
      <c r="AY295" s="132" t="s">
        <v>142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32" t="s">
        <v>86</v>
      </c>
      <c r="BK295" s="231">
        <f>ROUND(I295*H295,2)</f>
        <v>0</v>
      </c>
      <c r="BL295" s="132" t="s">
        <v>149</v>
      </c>
      <c r="BM295" s="348" t="s">
        <v>689</v>
      </c>
    </row>
    <row r="296" spans="1:65" s="361" customFormat="1" ht="11.25" x14ac:dyDescent="0.2">
      <c r="B296" s="362"/>
      <c r="D296" s="349" t="s">
        <v>153</v>
      </c>
      <c r="E296" s="363" t="s">
        <v>1</v>
      </c>
      <c r="F296" s="364" t="s">
        <v>1159</v>
      </c>
      <c r="H296" s="365">
        <f>356.63-16*0.75</f>
        <v>344.63</v>
      </c>
      <c r="I296" s="262"/>
      <c r="L296" s="362"/>
      <c r="M296" s="366"/>
      <c r="N296" s="367"/>
      <c r="O296" s="367"/>
      <c r="P296" s="367"/>
      <c r="Q296" s="367"/>
      <c r="R296" s="367"/>
      <c r="S296" s="367"/>
      <c r="T296" s="368"/>
      <c r="AT296" s="363" t="s">
        <v>153</v>
      </c>
      <c r="AU296" s="363" t="s">
        <v>88</v>
      </c>
      <c r="AV296" s="361" t="s">
        <v>88</v>
      </c>
      <c r="AW296" s="361" t="s">
        <v>34</v>
      </c>
      <c r="AX296" s="361" t="s">
        <v>86</v>
      </c>
      <c r="AY296" s="363" t="s">
        <v>142</v>
      </c>
    </row>
    <row r="297" spans="1:65" s="270" customFormat="1" ht="21.75" customHeight="1" x14ac:dyDescent="0.2">
      <c r="A297" s="143"/>
      <c r="B297" s="144"/>
      <c r="C297" s="385" t="s">
        <v>1154</v>
      </c>
      <c r="D297" s="385" t="s">
        <v>242</v>
      </c>
      <c r="E297" s="386" t="s">
        <v>1150</v>
      </c>
      <c r="F297" s="387" t="s">
        <v>1157</v>
      </c>
      <c r="G297" s="388" t="s">
        <v>342</v>
      </c>
      <c r="H297" s="389">
        <v>8</v>
      </c>
      <c r="I297" s="398"/>
      <c r="J297" s="390">
        <f>ROUND(I297*H297,2)</f>
        <v>0</v>
      </c>
      <c r="K297" s="387"/>
      <c r="L297" s="391"/>
      <c r="M297" s="400" t="s">
        <v>1</v>
      </c>
      <c r="N297" s="393" t="s">
        <v>44</v>
      </c>
      <c r="O297" s="145"/>
      <c r="P297" s="346">
        <f>O297*H297</f>
        <v>0</v>
      </c>
      <c r="Q297" s="346">
        <v>0.37191000000000002</v>
      </c>
      <c r="R297" s="346">
        <f>Q297*H297</f>
        <v>2.9752800000000001</v>
      </c>
      <c r="S297" s="346">
        <v>0</v>
      </c>
      <c r="T297" s="347">
        <f>S297*H297</f>
        <v>0</v>
      </c>
      <c r="U297" s="143"/>
      <c r="V297" s="143"/>
      <c r="W297" s="143"/>
      <c r="X297" s="143"/>
      <c r="Y297" s="143"/>
      <c r="Z297" s="143"/>
      <c r="AA297" s="143"/>
      <c r="AB297" s="143"/>
      <c r="AC297" s="143"/>
      <c r="AD297" s="143"/>
      <c r="AE297" s="143"/>
      <c r="AR297" s="348" t="s">
        <v>205</v>
      </c>
      <c r="AT297" s="348" t="s">
        <v>242</v>
      </c>
      <c r="AU297" s="348" t="s">
        <v>88</v>
      </c>
      <c r="AY297" s="132" t="s">
        <v>142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32" t="s">
        <v>86</v>
      </c>
      <c r="BK297" s="231">
        <f>ROUND(I297*H297,2)</f>
        <v>0</v>
      </c>
      <c r="BL297" s="132" t="s">
        <v>149</v>
      </c>
      <c r="BM297" s="348" t="s">
        <v>1151</v>
      </c>
    </row>
    <row r="298" spans="1:65" s="270" customFormat="1" ht="21.75" customHeight="1" x14ac:dyDescent="0.2">
      <c r="A298" s="143"/>
      <c r="B298" s="144"/>
      <c r="C298" s="385" t="s">
        <v>1155</v>
      </c>
      <c r="D298" s="385" t="s">
        <v>242</v>
      </c>
      <c r="E298" s="386" t="s">
        <v>1152</v>
      </c>
      <c r="F298" s="387" t="s">
        <v>1158</v>
      </c>
      <c r="G298" s="388" t="s">
        <v>342</v>
      </c>
      <c r="H298" s="389">
        <v>8</v>
      </c>
      <c r="I298" s="398"/>
      <c r="J298" s="390">
        <f>ROUND(I298*H298,2)</f>
        <v>0</v>
      </c>
      <c r="K298" s="387"/>
      <c r="L298" s="391"/>
      <c r="M298" s="400" t="s">
        <v>1</v>
      </c>
      <c r="N298" s="393" t="s">
        <v>44</v>
      </c>
      <c r="O298" s="145"/>
      <c r="P298" s="346">
        <f>O298*H298</f>
        <v>0</v>
      </c>
      <c r="Q298" s="346">
        <v>0.28526000000000001</v>
      </c>
      <c r="R298" s="346">
        <f>Q298*H298</f>
        <v>2.2820800000000001</v>
      </c>
      <c r="S298" s="346">
        <v>0</v>
      </c>
      <c r="T298" s="347">
        <f>S298*H298</f>
        <v>0</v>
      </c>
      <c r="U298" s="143"/>
      <c r="V298" s="143"/>
      <c r="W298" s="143"/>
      <c r="X298" s="143"/>
      <c r="Y298" s="143"/>
      <c r="Z298" s="143"/>
      <c r="AA298" s="143"/>
      <c r="AB298" s="143"/>
      <c r="AC298" s="143"/>
      <c r="AD298" s="143"/>
      <c r="AE298" s="143"/>
      <c r="AR298" s="348" t="s">
        <v>205</v>
      </c>
      <c r="AT298" s="348" t="s">
        <v>242</v>
      </c>
      <c r="AU298" s="348" t="s">
        <v>88</v>
      </c>
      <c r="AY298" s="132" t="s">
        <v>142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32" t="s">
        <v>86</v>
      </c>
      <c r="BK298" s="231">
        <f>ROUND(I298*H298,2)</f>
        <v>0</v>
      </c>
      <c r="BL298" s="132" t="s">
        <v>149</v>
      </c>
      <c r="BM298" s="348" t="s">
        <v>1153</v>
      </c>
    </row>
    <row r="299" spans="1:65" s="270" customFormat="1" ht="55.5" customHeight="1" x14ac:dyDescent="0.2">
      <c r="A299" s="143"/>
      <c r="B299" s="144"/>
      <c r="C299" s="338" t="s">
        <v>690</v>
      </c>
      <c r="D299" s="338" t="s">
        <v>144</v>
      </c>
      <c r="E299" s="339" t="s">
        <v>691</v>
      </c>
      <c r="F299" s="340" t="s">
        <v>692</v>
      </c>
      <c r="G299" s="341" t="s">
        <v>293</v>
      </c>
      <c r="H299" s="342">
        <v>2</v>
      </c>
      <c r="I299" s="85"/>
      <c r="J299" s="343">
        <f>ROUND(I299*H299,2)</f>
        <v>0</v>
      </c>
      <c r="K299" s="340" t="s">
        <v>148</v>
      </c>
      <c r="L299" s="144"/>
      <c r="M299" s="344" t="s">
        <v>1</v>
      </c>
      <c r="N299" s="345" t="s">
        <v>44</v>
      </c>
      <c r="O299" s="346">
        <v>0.09</v>
      </c>
      <c r="P299" s="346">
        <f>O299*H299</f>
        <v>0.18</v>
      </c>
      <c r="Q299" s="346">
        <v>2.9499999999999999E-3</v>
      </c>
      <c r="R299" s="346">
        <f>Q299*H299</f>
        <v>5.8999999999999999E-3</v>
      </c>
      <c r="S299" s="346">
        <v>0</v>
      </c>
      <c r="T299" s="347">
        <f>S299*H299</f>
        <v>0</v>
      </c>
      <c r="U299" s="143"/>
      <c r="V299" s="143"/>
      <c r="W299" s="143"/>
      <c r="X299" s="143"/>
      <c r="Y299" s="143"/>
      <c r="Z299" s="143"/>
      <c r="AA299" s="143"/>
      <c r="AB299" s="143"/>
      <c r="AC299" s="143"/>
      <c r="AD299" s="143"/>
      <c r="AE299" s="143"/>
      <c r="AR299" s="348" t="s">
        <v>149</v>
      </c>
      <c r="AT299" s="348" t="s">
        <v>144</v>
      </c>
      <c r="AU299" s="348" t="s">
        <v>88</v>
      </c>
      <c r="AY299" s="132" t="s">
        <v>142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32" t="s">
        <v>86</v>
      </c>
      <c r="BK299" s="231">
        <f>ROUND(I299*H299,2)</f>
        <v>0</v>
      </c>
      <c r="BL299" s="132" t="s">
        <v>149</v>
      </c>
      <c r="BM299" s="348" t="s">
        <v>693</v>
      </c>
    </row>
    <row r="300" spans="1:65" s="270" customFormat="1" ht="33" customHeight="1" x14ac:dyDescent="0.2">
      <c r="A300" s="143"/>
      <c r="B300" s="144"/>
      <c r="C300" s="338" t="s">
        <v>694</v>
      </c>
      <c r="D300" s="338" t="s">
        <v>144</v>
      </c>
      <c r="E300" s="339" t="s">
        <v>695</v>
      </c>
      <c r="F300" s="340" t="s">
        <v>696</v>
      </c>
      <c r="G300" s="341" t="s">
        <v>293</v>
      </c>
      <c r="H300" s="342">
        <v>126</v>
      </c>
      <c r="I300" s="85"/>
      <c r="J300" s="343">
        <f>ROUND(I300*H300,2)</f>
        <v>0</v>
      </c>
      <c r="K300" s="340" t="s">
        <v>148</v>
      </c>
      <c r="L300" s="144"/>
      <c r="M300" s="344" t="s">
        <v>1</v>
      </c>
      <c r="N300" s="345" t="s">
        <v>44</v>
      </c>
      <c r="O300" s="346">
        <v>0.53900000000000003</v>
      </c>
      <c r="P300" s="346">
        <f>O300*H300</f>
        <v>67.914000000000001</v>
      </c>
      <c r="Q300" s="346">
        <v>6.9999999999999994E-5</v>
      </c>
      <c r="R300" s="346">
        <f>Q300*H300</f>
        <v>8.8199999999999997E-3</v>
      </c>
      <c r="S300" s="346">
        <v>0</v>
      </c>
      <c r="T300" s="347">
        <f>S300*H300</f>
        <v>0</v>
      </c>
      <c r="U300" s="143"/>
      <c r="V300" s="143"/>
      <c r="W300" s="143"/>
      <c r="X300" s="143"/>
      <c r="Y300" s="143"/>
      <c r="Z300" s="143"/>
      <c r="AA300" s="143"/>
      <c r="AB300" s="143"/>
      <c r="AC300" s="143"/>
      <c r="AD300" s="143"/>
      <c r="AE300" s="143"/>
      <c r="AR300" s="348" t="s">
        <v>149</v>
      </c>
      <c r="AT300" s="348" t="s">
        <v>144</v>
      </c>
      <c r="AU300" s="348" t="s">
        <v>88</v>
      </c>
      <c r="AY300" s="132" t="s">
        <v>142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32" t="s">
        <v>86</v>
      </c>
      <c r="BK300" s="231">
        <f>ROUND(I300*H300,2)</f>
        <v>0</v>
      </c>
      <c r="BL300" s="132" t="s">
        <v>149</v>
      </c>
      <c r="BM300" s="348" t="s">
        <v>697</v>
      </c>
    </row>
    <row r="301" spans="1:65" s="361" customFormat="1" ht="11.25" x14ac:dyDescent="0.2">
      <c r="B301" s="362"/>
      <c r="D301" s="349" t="s">
        <v>153</v>
      </c>
      <c r="E301" s="363" t="s">
        <v>1</v>
      </c>
      <c r="F301" s="364" t="s">
        <v>698</v>
      </c>
      <c r="H301" s="365">
        <v>126</v>
      </c>
      <c r="I301" s="262"/>
      <c r="L301" s="362"/>
      <c r="M301" s="366"/>
      <c r="N301" s="367"/>
      <c r="O301" s="367"/>
      <c r="P301" s="367"/>
      <c r="Q301" s="367"/>
      <c r="R301" s="367"/>
      <c r="S301" s="367"/>
      <c r="T301" s="368"/>
      <c r="AT301" s="363" t="s">
        <v>153</v>
      </c>
      <c r="AU301" s="363" t="s">
        <v>88</v>
      </c>
      <c r="AV301" s="361" t="s">
        <v>88</v>
      </c>
      <c r="AW301" s="361" t="s">
        <v>34</v>
      </c>
      <c r="AX301" s="361" t="s">
        <v>86</v>
      </c>
      <c r="AY301" s="363" t="s">
        <v>142</v>
      </c>
    </row>
    <row r="302" spans="1:65" s="270" customFormat="1" ht="21.75" customHeight="1" x14ac:dyDescent="0.2">
      <c r="A302" s="143"/>
      <c r="B302" s="144"/>
      <c r="C302" s="385" t="s">
        <v>699</v>
      </c>
      <c r="D302" s="385" t="s">
        <v>242</v>
      </c>
      <c r="E302" s="386" t="s">
        <v>700</v>
      </c>
      <c r="F302" s="387" t="s">
        <v>701</v>
      </c>
      <c r="G302" s="388" t="s">
        <v>293</v>
      </c>
      <c r="H302" s="389">
        <v>42</v>
      </c>
      <c r="I302" s="86"/>
      <c r="J302" s="390">
        <f t="shared" ref="J302:J307" si="0">ROUND(I302*H302,2)</f>
        <v>0</v>
      </c>
      <c r="K302" s="387" t="s">
        <v>148</v>
      </c>
      <c r="L302" s="391"/>
      <c r="M302" s="392" t="s">
        <v>1</v>
      </c>
      <c r="N302" s="393" t="s">
        <v>44</v>
      </c>
      <c r="O302" s="346">
        <v>0</v>
      </c>
      <c r="P302" s="346">
        <f t="shared" ref="P302:P307" si="1">O302*H302</f>
        <v>0</v>
      </c>
      <c r="Q302" s="346">
        <v>0.01</v>
      </c>
      <c r="R302" s="346">
        <f t="shared" ref="R302:R307" si="2">Q302*H302</f>
        <v>0.42</v>
      </c>
      <c r="S302" s="346">
        <v>0</v>
      </c>
      <c r="T302" s="347">
        <f t="shared" ref="T302:T307" si="3">S302*H302</f>
        <v>0</v>
      </c>
      <c r="U302" s="143"/>
      <c r="V302" s="143"/>
      <c r="W302" s="143"/>
      <c r="X302" s="143"/>
      <c r="Y302" s="143"/>
      <c r="Z302" s="143"/>
      <c r="AA302" s="143"/>
      <c r="AB302" s="143"/>
      <c r="AC302" s="143"/>
      <c r="AD302" s="143"/>
      <c r="AE302" s="143"/>
      <c r="AR302" s="348" t="s">
        <v>205</v>
      </c>
      <c r="AT302" s="348" t="s">
        <v>242</v>
      </c>
      <c r="AU302" s="348" t="s">
        <v>88</v>
      </c>
      <c r="AY302" s="132" t="s">
        <v>142</v>
      </c>
      <c r="BE302" s="231">
        <f t="shared" ref="BE302:BE307" si="4">IF(N302="základní",J302,0)</f>
        <v>0</v>
      </c>
      <c r="BF302" s="231">
        <f t="shared" ref="BF302:BF307" si="5">IF(N302="snížená",J302,0)</f>
        <v>0</v>
      </c>
      <c r="BG302" s="231">
        <f t="shared" ref="BG302:BG307" si="6">IF(N302="zákl. přenesená",J302,0)</f>
        <v>0</v>
      </c>
      <c r="BH302" s="231">
        <f t="shared" ref="BH302:BH307" si="7">IF(N302="sníž. přenesená",J302,0)</f>
        <v>0</v>
      </c>
      <c r="BI302" s="231">
        <f t="shared" ref="BI302:BI307" si="8">IF(N302="nulová",J302,0)</f>
        <v>0</v>
      </c>
      <c r="BJ302" s="132" t="s">
        <v>86</v>
      </c>
      <c r="BK302" s="231">
        <f t="shared" ref="BK302:BK307" si="9">ROUND(I302*H302,2)</f>
        <v>0</v>
      </c>
      <c r="BL302" s="132" t="s">
        <v>149</v>
      </c>
      <c r="BM302" s="348" t="s">
        <v>702</v>
      </c>
    </row>
    <row r="303" spans="1:65" s="270" customFormat="1" ht="21.75" customHeight="1" x14ac:dyDescent="0.2">
      <c r="A303" s="143"/>
      <c r="B303" s="144"/>
      <c r="C303" s="385" t="s">
        <v>703</v>
      </c>
      <c r="D303" s="385" t="s">
        <v>242</v>
      </c>
      <c r="E303" s="386" t="s">
        <v>704</v>
      </c>
      <c r="F303" s="387" t="s">
        <v>705</v>
      </c>
      <c r="G303" s="388" t="s">
        <v>293</v>
      </c>
      <c r="H303" s="389">
        <v>42</v>
      </c>
      <c r="I303" s="86"/>
      <c r="J303" s="390">
        <f t="shared" si="0"/>
        <v>0</v>
      </c>
      <c r="K303" s="387" t="s">
        <v>148</v>
      </c>
      <c r="L303" s="391"/>
      <c r="M303" s="392" t="s">
        <v>1</v>
      </c>
      <c r="N303" s="393" t="s">
        <v>44</v>
      </c>
      <c r="O303" s="346">
        <v>0</v>
      </c>
      <c r="P303" s="346">
        <f t="shared" si="1"/>
        <v>0</v>
      </c>
      <c r="Q303" s="346">
        <v>0.01</v>
      </c>
      <c r="R303" s="346">
        <f t="shared" si="2"/>
        <v>0.42</v>
      </c>
      <c r="S303" s="346">
        <v>0</v>
      </c>
      <c r="T303" s="347">
        <f t="shared" si="3"/>
        <v>0</v>
      </c>
      <c r="U303" s="143"/>
      <c r="V303" s="143"/>
      <c r="W303" s="143"/>
      <c r="X303" s="143"/>
      <c r="Y303" s="143"/>
      <c r="Z303" s="143"/>
      <c r="AA303" s="143"/>
      <c r="AB303" s="143"/>
      <c r="AC303" s="143"/>
      <c r="AD303" s="143"/>
      <c r="AE303" s="143"/>
      <c r="AR303" s="348" t="s">
        <v>205</v>
      </c>
      <c r="AT303" s="348" t="s">
        <v>242</v>
      </c>
      <c r="AU303" s="348" t="s">
        <v>88</v>
      </c>
      <c r="AY303" s="132" t="s">
        <v>142</v>
      </c>
      <c r="BE303" s="231">
        <f t="shared" si="4"/>
        <v>0</v>
      </c>
      <c r="BF303" s="231">
        <f t="shared" si="5"/>
        <v>0</v>
      </c>
      <c r="BG303" s="231">
        <f t="shared" si="6"/>
        <v>0</v>
      </c>
      <c r="BH303" s="231">
        <f t="shared" si="7"/>
        <v>0</v>
      </c>
      <c r="BI303" s="231">
        <f t="shared" si="8"/>
        <v>0</v>
      </c>
      <c r="BJ303" s="132" t="s">
        <v>86</v>
      </c>
      <c r="BK303" s="231">
        <f t="shared" si="9"/>
        <v>0</v>
      </c>
      <c r="BL303" s="132" t="s">
        <v>149</v>
      </c>
      <c r="BM303" s="348" t="s">
        <v>706</v>
      </c>
    </row>
    <row r="304" spans="1:65" s="270" customFormat="1" ht="21.75" customHeight="1" x14ac:dyDescent="0.2">
      <c r="A304" s="143"/>
      <c r="B304" s="144"/>
      <c r="C304" s="385" t="s">
        <v>707</v>
      </c>
      <c r="D304" s="385" t="s">
        <v>242</v>
      </c>
      <c r="E304" s="386" t="s">
        <v>708</v>
      </c>
      <c r="F304" s="387" t="s">
        <v>709</v>
      </c>
      <c r="G304" s="388" t="s">
        <v>293</v>
      </c>
      <c r="H304" s="389">
        <v>42</v>
      </c>
      <c r="I304" s="86"/>
      <c r="J304" s="390">
        <f t="shared" si="0"/>
        <v>0</v>
      </c>
      <c r="K304" s="387" t="s">
        <v>148</v>
      </c>
      <c r="L304" s="391"/>
      <c r="M304" s="392" t="s">
        <v>1</v>
      </c>
      <c r="N304" s="393" t="s">
        <v>44</v>
      </c>
      <c r="O304" s="346">
        <v>0</v>
      </c>
      <c r="P304" s="346">
        <f t="shared" si="1"/>
        <v>0</v>
      </c>
      <c r="Q304" s="346">
        <v>3.0000000000000001E-3</v>
      </c>
      <c r="R304" s="346">
        <f t="shared" si="2"/>
        <v>0.126</v>
      </c>
      <c r="S304" s="346">
        <v>0</v>
      </c>
      <c r="T304" s="347">
        <f t="shared" si="3"/>
        <v>0</v>
      </c>
      <c r="U304" s="143"/>
      <c r="V304" s="143"/>
      <c r="W304" s="143"/>
      <c r="X304" s="143"/>
      <c r="Y304" s="143"/>
      <c r="Z304" s="143"/>
      <c r="AA304" s="143"/>
      <c r="AB304" s="143"/>
      <c r="AC304" s="143"/>
      <c r="AD304" s="143"/>
      <c r="AE304" s="143"/>
      <c r="AR304" s="348" t="s">
        <v>205</v>
      </c>
      <c r="AT304" s="348" t="s">
        <v>242</v>
      </c>
      <c r="AU304" s="348" t="s">
        <v>88</v>
      </c>
      <c r="AY304" s="132" t="s">
        <v>142</v>
      </c>
      <c r="BE304" s="231">
        <f t="shared" si="4"/>
        <v>0</v>
      </c>
      <c r="BF304" s="231">
        <f t="shared" si="5"/>
        <v>0</v>
      </c>
      <c r="BG304" s="231">
        <f t="shared" si="6"/>
        <v>0</v>
      </c>
      <c r="BH304" s="231">
        <f t="shared" si="7"/>
        <v>0</v>
      </c>
      <c r="BI304" s="231">
        <f t="shared" si="8"/>
        <v>0</v>
      </c>
      <c r="BJ304" s="132" t="s">
        <v>86</v>
      </c>
      <c r="BK304" s="231">
        <f t="shared" si="9"/>
        <v>0</v>
      </c>
      <c r="BL304" s="132" t="s">
        <v>149</v>
      </c>
      <c r="BM304" s="348" t="s">
        <v>710</v>
      </c>
    </row>
    <row r="305" spans="1:65" s="270" customFormat="1" ht="33" customHeight="1" x14ac:dyDescent="0.2">
      <c r="A305" s="143"/>
      <c r="B305" s="144"/>
      <c r="C305" s="338" t="s">
        <v>711</v>
      </c>
      <c r="D305" s="338" t="s">
        <v>144</v>
      </c>
      <c r="E305" s="339" t="s">
        <v>712</v>
      </c>
      <c r="F305" s="340" t="s">
        <v>713</v>
      </c>
      <c r="G305" s="341" t="s">
        <v>293</v>
      </c>
      <c r="H305" s="342">
        <v>42</v>
      </c>
      <c r="I305" s="85"/>
      <c r="J305" s="343">
        <f t="shared" si="0"/>
        <v>0</v>
      </c>
      <c r="K305" s="340" t="s">
        <v>148</v>
      </c>
      <c r="L305" s="144"/>
      <c r="M305" s="344" t="s">
        <v>1</v>
      </c>
      <c r="N305" s="345" t="s">
        <v>44</v>
      </c>
      <c r="O305" s="346">
        <v>0.68300000000000005</v>
      </c>
      <c r="P305" s="346">
        <f t="shared" si="1"/>
        <v>28.686000000000003</v>
      </c>
      <c r="Q305" s="346">
        <v>0</v>
      </c>
      <c r="R305" s="346">
        <f t="shared" si="2"/>
        <v>0</v>
      </c>
      <c r="S305" s="346">
        <v>0</v>
      </c>
      <c r="T305" s="347">
        <f t="shared" si="3"/>
        <v>0</v>
      </c>
      <c r="U305" s="143"/>
      <c r="V305" s="143"/>
      <c r="W305" s="143"/>
      <c r="X305" s="143"/>
      <c r="Y305" s="143"/>
      <c r="Z305" s="143"/>
      <c r="AA305" s="143"/>
      <c r="AB305" s="143"/>
      <c r="AC305" s="143"/>
      <c r="AD305" s="143"/>
      <c r="AE305" s="143"/>
      <c r="AR305" s="348" t="s">
        <v>149</v>
      </c>
      <c r="AT305" s="348" t="s">
        <v>144</v>
      </c>
      <c r="AU305" s="348" t="s">
        <v>88</v>
      </c>
      <c r="AY305" s="132" t="s">
        <v>142</v>
      </c>
      <c r="BE305" s="231">
        <f t="shared" si="4"/>
        <v>0</v>
      </c>
      <c r="BF305" s="231">
        <f t="shared" si="5"/>
        <v>0</v>
      </c>
      <c r="BG305" s="231">
        <f t="shared" si="6"/>
        <v>0</v>
      </c>
      <c r="BH305" s="231">
        <f t="shared" si="7"/>
        <v>0</v>
      </c>
      <c r="BI305" s="231">
        <f t="shared" si="8"/>
        <v>0</v>
      </c>
      <c r="BJ305" s="132" t="s">
        <v>86</v>
      </c>
      <c r="BK305" s="231">
        <f t="shared" si="9"/>
        <v>0</v>
      </c>
      <c r="BL305" s="132" t="s">
        <v>149</v>
      </c>
      <c r="BM305" s="348" t="s">
        <v>714</v>
      </c>
    </row>
    <row r="306" spans="1:65" s="270" customFormat="1" ht="16.5" customHeight="1" x14ac:dyDescent="0.2">
      <c r="A306" s="143"/>
      <c r="B306" s="144"/>
      <c r="C306" s="385" t="s">
        <v>715</v>
      </c>
      <c r="D306" s="385" t="s">
        <v>242</v>
      </c>
      <c r="E306" s="386" t="s">
        <v>716</v>
      </c>
      <c r="F306" s="387" t="s">
        <v>717</v>
      </c>
      <c r="G306" s="388" t="s">
        <v>293</v>
      </c>
      <c r="H306" s="389">
        <v>42</v>
      </c>
      <c r="I306" s="86"/>
      <c r="J306" s="390">
        <f t="shared" si="0"/>
        <v>0</v>
      </c>
      <c r="K306" s="387" t="s">
        <v>1</v>
      </c>
      <c r="L306" s="391"/>
      <c r="M306" s="392" t="s">
        <v>1</v>
      </c>
      <c r="N306" s="393" t="s">
        <v>44</v>
      </c>
      <c r="O306" s="346">
        <v>0</v>
      </c>
      <c r="P306" s="346">
        <f t="shared" si="1"/>
        <v>0</v>
      </c>
      <c r="Q306" s="346">
        <v>6.4000000000000003E-3</v>
      </c>
      <c r="R306" s="346">
        <f t="shared" si="2"/>
        <v>0.26880000000000004</v>
      </c>
      <c r="S306" s="346">
        <v>0</v>
      </c>
      <c r="T306" s="347">
        <f t="shared" si="3"/>
        <v>0</v>
      </c>
      <c r="U306" s="143"/>
      <c r="V306" s="143"/>
      <c r="W306" s="143"/>
      <c r="X306" s="143"/>
      <c r="Y306" s="143"/>
      <c r="Z306" s="143"/>
      <c r="AA306" s="143"/>
      <c r="AB306" s="143"/>
      <c r="AC306" s="143"/>
      <c r="AD306" s="143"/>
      <c r="AE306" s="143"/>
      <c r="AR306" s="348" t="s">
        <v>205</v>
      </c>
      <c r="AT306" s="348" t="s">
        <v>242</v>
      </c>
      <c r="AU306" s="348" t="s">
        <v>88</v>
      </c>
      <c r="AY306" s="132" t="s">
        <v>142</v>
      </c>
      <c r="BE306" s="231">
        <f t="shared" si="4"/>
        <v>0</v>
      </c>
      <c r="BF306" s="231">
        <f t="shared" si="5"/>
        <v>0</v>
      </c>
      <c r="BG306" s="231">
        <f t="shared" si="6"/>
        <v>0</v>
      </c>
      <c r="BH306" s="231">
        <f t="shared" si="7"/>
        <v>0</v>
      </c>
      <c r="BI306" s="231">
        <f t="shared" si="8"/>
        <v>0</v>
      </c>
      <c r="BJ306" s="132" t="s">
        <v>86</v>
      </c>
      <c r="BK306" s="231">
        <f t="shared" si="9"/>
        <v>0</v>
      </c>
      <c r="BL306" s="132" t="s">
        <v>149</v>
      </c>
      <c r="BM306" s="348" t="s">
        <v>718</v>
      </c>
    </row>
    <row r="307" spans="1:65" s="270" customFormat="1" ht="21.75" customHeight="1" x14ac:dyDescent="0.2">
      <c r="A307" s="143"/>
      <c r="B307" s="144"/>
      <c r="C307" s="338" t="s">
        <v>719</v>
      </c>
      <c r="D307" s="338" t="s">
        <v>144</v>
      </c>
      <c r="E307" s="339" t="s">
        <v>720</v>
      </c>
      <c r="F307" s="340" t="s">
        <v>721</v>
      </c>
      <c r="G307" s="341" t="s">
        <v>722</v>
      </c>
      <c r="H307" s="342">
        <v>8</v>
      </c>
      <c r="I307" s="85"/>
      <c r="J307" s="343">
        <f t="shared" si="0"/>
        <v>0</v>
      </c>
      <c r="K307" s="340" t="s">
        <v>148</v>
      </c>
      <c r="L307" s="144"/>
      <c r="M307" s="344" t="s">
        <v>1</v>
      </c>
      <c r="N307" s="345" t="s">
        <v>44</v>
      </c>
      <c r="O307" s="346">
        <v>2.133</v>
      </c>
      <c r="P307" s="346">
        <f t="shared" si="1"/>
        <v>17.064</v>
      </c>
      <c r="Q307" s="346">
        <v>4.2999999999999999E-4</v>
      </c>
      <c r="R307" s="346">
        <f t="shared" si="2"/>
        <v>3.4399999999999999E-3</v>
      </c>
      <c r="S307" s="346">
        <v>0</v>
      </c>
      <c r="T307" s="347">
        <f t="shared" si="3"/>
        <v>0</v>
      </c>
      <c r="U307" s="143"/>
      <c r="V307" s="143"/>
      <c r="W307" s="143"/>
      <c r="X307" s="143"/>
      <c r="Y307" s="143"/>
      <c r="Z307" s="143"/>
      <c r="AA307" s="143"/>
      <c r="AB307" s="143"/>
      <c r="AC307" s="143"/>
      <c r="AD307" s="143"/>
      <c r="AE307" s="143"/>
      <c r="AR307" s="348" t="s">
        <v>149</v>
      </c>
      <c r="AT307" s="348" t="s">
        <v>144</v>
      </c>
      <c r="AU307" s="348" t="s">
        <v>88</v>
      </c>
      <c r="AY307" s="132" t="s">
        <v>142</v>
      </c>
      <c r="BE307" s="231">
        <f t="shared" si="4"/>
        <v>0</v>
      </c>
      <c r="BF307" s="231">
        <f t="shared" si="5"/>
        <v>0</v>
      </c>
      <c r="BG307" s="231">
        <f t="shared" si="6"/>
        <v>0</v>
      </c>
      <c r="BH307" s="231">
        <f t="shared" si="7"/>
        <v>0</v>
      </c>
      <c r="BI307" s="231">
        <f t="shared" si="8"/>
        <v>0</v>
      </c>
      <c r="BJ307" s="132" t="s">
        <v>86</v>
      </c>
      <c r="BK307" s="231">
        <f t="shared" si="9"/>
        <v>0</v>
      </c>
      <c r="BL307" s="132" t="s">
        <v>149</v>
      </c>
      <c r="BM307" s="348" t="s">
        <v>723</v>
      </c>
    </row>
    <row r="308" spans="1:65" s="354" customFormat="1" ht="11.25" x14ac:dyDescent="0.2">
      <c r="B308" s="355"/>
      <c r="D308" s="349" t="s">
        <v>153</v>
      </c>
      <c r="E308" s="356" t="s">
        <v>1</v>
      </c>
      <c r="F308" s="357" t="s">
        <v>566</v>
      </c>
      <c r="H308" s="356" t="s">
        <v>1</v>
      </c>
      <c r="I308" s="261"/>
      <c r="L308" s="355"/>
      <c r="M308" s="358"/>
      <c r="N308" s="359"/>
      <c r="O308" s="359"/>
      <c r="P308" s="359"/>
      <c r="Q308" s="359"/>
      <c r="R308" s="359"/>
      <c r="S308" s="359"/>
      <c r="T308" s="360"/>
      <c r="AT308" s="356" t="s">
        <v>153</v>
      </c>
      <c r="AU308" s="356" t="s">
        <v>88</v>
      </c>
      <c r="AV308" s="354" t="s">
        <v>86</v>
      </c>
      <c r="AW308" s="354" t="s">
        <v>34</v>
      </c>
      <c r="AX308" s="354" t="s">
        <v>79</v>
      </c>
      <c r="AY308" s="356" t="s">
        <v>142</v>
      </c>
    </row>
    <row r="309" spans="1:65" s="361" customFormat="1" ht="11.25" x14ac:dyDescent="0.2">
      <c r="B309" s="362"/>
      <c r="D309" s="349" t="s">
        <v>153</v>
      </c>
      <c r="E309" s="363" t="s">
        <v>1</v>
      </c>
      <c r="F309" s="364" t="s">
        <v>205</v>
      </c>
      <c r="H309" s="365">
        <v>8</v>
      </c>
      <c r="I309" s="262"/>
      <c r="L309" s="362"/>
      <c r="M309" s="366"/>
      <c r="N309" s="367"/>
      <c r="O309" s="367"/>
      <c r="P309" s="367"/>
      <c r="Q309" s="367"/>
      <c r="R309" s="367"/>
      <c r="S309" s="367"/>
      <c r="T309" s="368"/>
      <c r="AT309" s="363" t="s">
        <v>153</v>
      </c>
      <c r="AU309" s="363" t="s">
        <v>88</v>
      </c>
      <c r="AV309" s="361" t="s">
        <v>88</v>
      </c>
      <c r="AW309" s="361" t="s">
        <v>34</v>
      </c>
      <c r="AX309" s="361" t="s">
        <v>86</v>
      </c>
      <c r="AY309" s="363" t="s">
        <v>142</v>
      </c>
    </row>
    <row r="310" spans="1:65" s="270" customFormat="1" ht="21.75" customHeight="1" x14ac:dyDescent="0.2">
      <c r="A310" s="143"/>
      <c r="B310" s="144"/>
      <c r="C310" s="338" t="s">
        <v>724</v>
      </c>
      <c r="D310" s="338" t="s">
        <v>144</v>
      </c>
      <c r="E310" s="339" t="s">
        <v>725</v>
      </c>
      <c r="F310" s="340" t="s">
        <v>726</v>
      </c>
      <c r="G310" s="341" t="s">
        <v>293</v>
      </c>
      <c r="H310" s="342">
        <v>11</v>
      </c>
      <c r="I310" s="85"/>
      <c r="J310" s="343">
        <f>ROUND(I310*H310,2)</f>
        <v>0</v>
      </c>
      <c r="K310" s="340" t="s">
        <v>148</v>
      </c>
      <c r="L310" s="144"/>
      <c r="M310" s="344" t="s">
        <v>1</v>
      </c>
      <c r="N310" s="345" t="s">
        <v>44</v>
      </c>
      <c r="O310" s="346">
        <v>1.5620000000000001</v>
      </c>
      <c r="P310" s="346">
        <f>O310*H310</f>
        <v>17.182000000000002</v>
      </c>
      <c r="Q310" s="346">
        <v>9.1800000000000007E-3</v>
      </c>
      <c r="R310" s="346">
        <f>Q310*H310</f>
        <v>0.10098000000000001</v>
      </c>
      <c r="S310" s="346">
        <v>0</v>
      </c>
      <c r="T310" s="347">
        <f>S310*H310</f>
        <v>0</v>
      </c>
      <c r="U310" s="143"/>
      <c r="V310" s="143"/>
      <c r="W310" s="143"/>
      <c r="X310" s="143"/>
      <c r="Y310" s="143"/>
      <c r="Z310" s="143"/>
      <c r="AA310" s="143"/>
      <c r="AB310" s="143"/>
      <c r="AC310" s="143"/>
      <c r="AD310" s="143"/>
      <c r="AE310" s="143"/>
      <c r="AR310" s="348" t="s">
        <v>149</v>
      </c>
      <c r="AT310" s="348" t="s">
        <v>144</v>
      </c>
      <c r="AU310" s="348" t="s">
        <v>88</v>
      </c>
      <c r="AY310" s="132" t="s">
        <v>142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32" t="s">
        <v>86</v>
      </c>
      <c r="BK310" s="231">
        <f>ROUND(I310*H310,2)</f>
        <v>0</v>
      </c>
      <c r="BL310" s="132" t="s">
        <v>149</v>
      </c>
      <c r="BM310" s="348" t="s">
        <v>727</v>
      </c>
    </row>
    <row r="311" spans="1:65" s="354" customFormat="1" ht="11.25" x14ac:dyDescent="0.2">
      <c r="B311" s="355"/>
      <c r="D311" s="349" t="s">
        <v>153</v>
      </c>
      <c r="E311" s="356" t="s">
        <v>1</v>
      </c>
      <c r="F311" s="357" t="s">
        <v>620</v>
      </c>
      <c r="H311" s="356" t="s">
        <v>1</v>
      </c>
      <c r="I311" s="261"/>
      <c r="L311" s="355"/>
      <c r="M311" s="358"/>
      <c r="N311" s="359"/>
      <c r="O311" s="359"/>
      <c r="P311" s="359"/>
      <c r="Q311" s="359"/>
      <c r="R311" s="359"/>
      <c r="S311" s="359"/>
      <c r="T311" s="360"/>
      <c r="AT311" s="356" t="s">
        <v>153</v>
      </c>
      <c r="AU311" s="356" t="s">
        <v>88</v>
      </c>
      <c r="AV311" s="354" t="s">
        <v>86</v>
      </c>
      <c r="AW311" s="354" t="s">
        <v>34</v>
      </c>
      <c r="AX311" s="354" t="s">
        <v>79</v>
      </c>
      <c r="AY311" s="356" t="s">
        <v>142</v>
      </c>
    </row>
    <row r="312" spans="1:65" s="361" customFormat="1" ht="11.25" x14ac:dyDescent="0.2">
      <c r="B312" s="362"/>
      <c r="D312" s="349" t="s">
        <v>153</v>
      </c>
      <c r="E312" s="363" t="s">
        <v>1</v>
      </c>
      <c r="F312" s="364" t="s">
        <v>728</v>
      </c>
      <c r="H312" s="365">
        <v>11</v>
      </c>
      <c r="I312" s="262"/>
      <c r="L312" s="362"/>
      <c r="M312" s="366"/>
      <c r="N312" s="367"/>
      <c r="O312" s="367"/>
      <c r="P312" s="367"/>
      <c r="Q312" s="367"/>
      <c r="R312" s="367"/>
      <c r="S312" s="367"/>
      <c r="T312" s="368"/>
      <c r="AT312" s="363" t="s">
        <v>153</v>
      </c>
      <c r="AU312" s="363" t="s">
        <v>88</v>
      </c>
      <c r="AV312" s="361" t="s">
        <v>88</v>
      </c>
      <c r="AW312" s="361" t="s">
        <v>34</v>
      </c>
      <c r="AX312" s="361" t="s">
        <v>86</v>
      </c>
      <c r="AY312" s="363" t="s">
        <v>142</v>
      </c>
    </row>
    <row r="313" spans="1:65" s="270" customFormat="1" ht="21.75" customHeight="1" x14ac:dyDescent="0.2">
      <c r="A313" s="143"/>
      <c r="B313" s="144"/>
      <c r="C313" s="385" t="s">
        <v>729</v>
      </c>
      <c r="D313" s="385" t="s">
        <v>242</v>
      </c>
      <c r="E313" s="386" t="s">
        <v>730</v>
      </c>
      <c r="F313" s="387" t="s">
        <v>731</v>
      </c>
      <c r="G313" s="388" t="s">
        <v>293</v>
      </c>
      <c r="H313" s="389">
        <v>4</v>
      </c>
      <c r="I313" s="86"/>
      <c r="J313" s="390">
        <f>ROUND(I313*H313,2)</f>
        <v>0</v>
      </c>
      <c r="K313" s="387" t="s">
        <v>148</v>
      </c>
      <c r="L313" s="391"/>
      <c r="M313" s="392" t="s">
        <v>1</v>
      </c>
      <c r="N313" s="393" t="s">
        <v>44</v>
      </c>
      <c r="O313" s="346">
        <v>0</v>
      </c>
      <c r="P313" s="346">
        <f>O313*H313</f>
        <v>0</v>
      </c>
      <c r="Q313" s="346">
        <v>0.254</v>
      </c>
      <c r="R313" s="346">
        <f>Q313*H313</f>
        <v>1.016</v>
      </c>
      <c r="S313" s="346">
        <v>0</v>
      </c>
      <c r="T313" s="347">
        <f>S313*H313</f>
        <v>0</v>
      </c>
      <c r="U313" s="143"/>
      <c r="V313" s="143"/>
      <c r="W313" s="143"/>
      <c r="X313" s="143"/>
      <c r="Y313" s="143"/>
      <c r="Z313" s="143"/>
      <c r="AA313" s="143"/>
      <c r="AB313" s="143"/>
      <c r="AC313" s="143"/>
      <c r="AD313" s="143"/>
      <c r="AE313" s="143"/>
      <c r="AR313" s="348" t="s">
        <v>205</v>
      </c>
      <c r="AT313" s="348" t="s">
        <v>242</v>
      </c>
      <c r="AU313" s="348" t="s">
        <v>88</v>
      </c>
      <c r="AY313" s="132" t="s">
        <v>142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32" t="s">
        <v>86</v>
      </c>
      <c r="BK313" s="231">
        <f>ROUND(I313*H313,2)</f>
        <v>0</v>
      </c>
      <c r="BL313" s="132" t="s">
        <v>149</v>
      </c>
      <c r="BM313" s="348" t="s">
        <v>732</v>
      </c>
    </row>
    <row r="314" spans="1:65" s="270" customFormat="1" ht="21.75" customHeight="1" x14ac:dyDescent="0.2">
      <c r="A314" s="143"/>
      <c r="B314" s="144"/>
      <c r="C314" s="385" t="s">
        <v>733</v>
      </c>
      <c r="D314" s="385" t="s">
        <v>242</v>
      </c>
      <c r="E314" s="386" t="s">
        <v>734</v>
      </c>
      <c r="F314" s="387" t="s">
        <v>735</v>
      </c>
      <c r="G314" s="388" t="s">
        <v>293</v>
      </c>
      <c r="H314" s="389">
        <v>6</v>
      </c>
      <c r="I314" s="86"/>
      <c r="J314" s="390">
        <f>ROUND(I314*H314,2)</f>
        <v>0</v>
      </c>
      <c r="K314" s="387" t="s">
        <v>148</v>
      </c>
      <c r="L314" s="391"/>
      <c r="M314" s="392" t="s">
        <v>1</v>
      </c>
      <c r="N314" s="393" t="s">
        <v>44</v>
      </c>
      <c r="O314" s="346">
        <v>0</v>
      </c>
      <c r="P314" s="346">
        <f>O314*H314</f>
        <v>0</v>
      </c>
      <c r="Q314" s="346">
        <v>0.50600000000000001</v>
      </c>
      <c r="R314" s="346">
        <f>Q314*H314</f>
        <v>3.036</v>
      </c>
      <c r="S314" s="346">
        <v>0</v>
      </c>
      <c r="T314" s="347">
        <f>S314*H314</f>
        <v>0</v>
      </c>
      <c r="U314" s="143"/>
      <c r="V314" s="143"/>
      <c r="W314" s="143"/>
      <c r="X314" s="143"/>
      <c r="Y314" s="143"/>
      <c r="Z314" s="143"/>
      <c r="AA314" s="143"/>
      <c r="AB314" s="143"/>
      <c r="AC314" s="143"/>
      <c r="AD314" s="143"/>
      <c r="AE314" s="143"/>
      <c r="AR314" s="348" t="s">
        <v>205</v>
      </c>
      <c r="AT314" s="348" t="s">
        <v>242</v>
      </c>
      <c r="AU314" s="348" t="s">
        <v>88</v>
      </c>
      <c r="AY314" s="132" t="s">
        <v>142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32" t="s">
        <v>86</v>
      </c>
      <c r="BK314" s="231">
        <f>ROUND(I314*H314,2)</f>
        <v>0</v>
      </c>
      <c r="BL314" s="132" t="s">
        <v>149</v>
      </c>
      <c r="BM314" s="348" t="s">
        <v>736</v>
      </c>
    </row>
    <row r="315" spans="1:65" s="270" customFormat="1" ht="21.75" customHeight="1" x14ac:dyDescent="0.2">
      <c r="A315" s="143"/>
      <c r="B315" s="144"/>
      <c r="C315" s="385" t="s">
        <v>737</v>
      </c>
      <c r="D315" s="385" t="s">
        <v>242</v>
      </c>
      <c r="E315" s="386" t="s">
        <v>738</v>
      </c>
      <c r="F315" s="387" t="s">
        <v>739</v>
      </c>
      <c r="G315" s="388" t="s">
        <v>293</v>
      </c>
      <c r="H315" s="389">
        <v>1</v>
      </c>
      <c r="I315" s="86"/>
      <c r="J315" s="390">
        <f>ROUND(I315*H315,2)</f>
        <v>0</v>
      </c>
      <c r="K315" s="387" t="s">
        <v>148</v>
      </c>
      <c r="L315" s="391"/>
      <c r="M315" s="392" t="s">
        <v>1</v>
      </c>
      <c r="N315" s="393" t="s">
        <v>44</v>
      </c>
      <c r="O315" s="346">
        <v>0</v>
      </c>
      <c r="P315" s="346">
        <f>O315*H315</f>
        <v>0</v>
      </c>
      <c r="Q315" s="346">
        <v>1.0129999999999999</v>
      </c>
      <c r="R315" s="346">
        <f>Q315*H315</f>
        <v>1.0129999999999999</v>
      </c>
      <c r="S315" s="346">
        <v>0</v>
      </c>
      <c r="T315" s="347">
        <f>S315*H315</f>
        <v>0</v>
      </c>
      <c r="U315" s="143"/>
      <c r="V315" s="143"/>
      <c r="W315" s="143"/>
      <c r="X315" s="143"/>
      <c r="Y315" s="143"/>
      <c r="Z315" s="143"/>
      <c r="AA315" s="143"/>
      <c r="AB315" s="143"/>
      <c r="AC315" s="143"/>
      <c r="AD315" s="143"/>
      <c r="AE315" s="143"/>
      <c r="AR315" s="348" t="s">
        <v>205</v>
      </c>
      <c r="AT315" s="348" t="s">
        <v>242</v>
      </c>
      <c r="AU315" s="348" t="s">
        <v>88</v>
      </c>
      <c r="AY315" s="132" t="s">
        <v>142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32" t="s">
        <v>86</v>
      </c>
      <c r="BK315" s="231">
        <f>ROUND(I315*H315,2)</f>
        <v>0</v>
      </c>
      <c r="BL315" s="132" t="s">
        <v>149</v>
      </c>
      <c r="BM315" s="348" t="s">
        <v>740</v>
      </c>
    </row>
    <row r="316" spans="1:65" s="270" customFormat="1" ht="21.75" customHeight="1" x14ac:dyDescent="0.2">
      <c r="A316" s="143"/>
      <c r="B316" s="144"/>
      <c r="C316" s="338" t="s">
        <v>741</v>
      </c>
      <c r="D316" s="338" t="s">
        <v>144</v>
      </c>
      <c r="E316" s="339" t="s">
        <v>367</v>
      </c>
      <c r="F316" s="340" t="s">
        <v>368</v>
      </c>
      <c r="G316" s="341" t="s">
        <v>293</v>
      </c>
      <c r="H316" s="342">
        <v>8</v>
      </c>
      <c r="I316" s="85"/>
      <c r="J316" s="343">
        <f>ROUND(I316*H316,2)</f>
        <v>0</v>
      </c>
      <c r="K316" s="340" t="s">
        <v>148</v>
      </c>
      <c r="L316" s="144"/>
      <c r="M316" s="344" t="s">
        <v>1</v>
      </c>
      <c r="N316" s="345" t="s">
        <v>44</v>
      </c>
      <c r="O316" s="346">
        <v>1.6639999999999999</v>
      </c>
      <c r="P316" s="346">
        <f>O316*H316</f>
        <v>13.311999999999999</v>
      </c>
      <c r="Q316" s="346">
        <v>1.1469999999999999E-2</v>
      </c>
      <c r="R316" s="346">
        <f>Q316*H316</f>
        <v>9.1759999999999994E-2</v>
      </c>
      <c r="S316" s="346">
        <v>0</v>
      </c>
      <c r="T316" s="347">
        <f>S316*H316</f>
        <v>0</v>
      </c>
      <c r="U316" s="143"/>
      <c r="V316" s="143"/>
      <c r="W316" s="143"/>
      <c r="X316" s="143"/>
      <c r="Y316" s="143"/>
      <c r="Z316" s="143"/>
      <c r="AA316" s="143"/>
      <c r="AB316" s="143"/>
      <c r="AC316" s="143"/>
      <c r="AD316" s="143"/>
      <c r="AE316" s="143"/>
      <c r="AR316" s="348" t="s">
        <v>149</v>
      </c>
      <c r="AT316" s="348" t="s">
        <v>144</v>
      </c>
      <c r="AU316" s="348" t="s">
        <v>88</v>
      </c>
      <c r="AY316" s="132" t="s">
        <v>142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32" t="s">
        <v>86</v>
      </c>
      <c r="BK316" s="231">
        <f>ROUND(I316*H316,2)</f>
        <v>0</v>
      </c>
      <c r="BL316" s="132" t="s">
        <v>149</v>
      </c>
      <c r="BM316" s="348" t="s">
        <v>742</v>
      </c>
    </row>
    <row r="317" spans="1:65" s="354" customFormat="1" ht="11.25" x14ac:dyDescent="0.2">
      <c r="B317" s="355"/>
      <c r="D317" s="349" t="s">
        <v>153</v>
      </c>
      <c r="E317" s="356" t="s">
        <v>1</v>
      </c>
      <c r="F317" s="357" t="s">
        <v>620</v>
      </c>
      <c r="H317" s="356" t="s">
        <v>1</v>
      </c>
      <c r="I317" s="261"/>
      <c r="L317" s="355"/>
      <c r="M317" s="358"/>
      <c r="N317" s="359"/>
      <c r="O317" s="359"/>
      <c r="P317" s="359"/>
      <c r="Q317" s="359"/>
      <c r="R317" s="359"/>
      <c r="S317" s="359"/>
      <c r="T317" s="360"/>
      <c r="AT317" s="356" t="s">
        <v>153</v>
      </c>
      <c r="AU317" s="356" t="s">
        <v>88</v>
      </c>
      <c r="AV317" s="354" t="s">
        <v>86</v>
      </c>
      <c r="AW317" s="354" t="s">
        <v>34</v>
      </c>
      <c r="AX317" s="354" t="s">
        <v>79</v>
      </c>
      <c r="AY317" s="356" t="s">
        <v>142</v>
      </c>
    </row>
    <row r="318" spans="1:65" s="361" customFormat="1" ht="11.25" x14ac:dyDescent="0.2">
      <c r="B318" s="362"/>
      <c r="D318" s="349" t="s">
        <v>153</v>
      </c>
      <c r="E318" s="363" t="s">
        <v>1</v>
      </c>
      <c r="F318" s="364" t="s">
        <v>743</v>
      </c>
      <c r="H318" s="365">
        <v>8</v>
      </c>
      <c r="I318" s="262"/>
      <c r="L318" s="362"/>
      <c r="M318" s="366"/>
      <c r="N318" s="367"/>
      <c r="O318" s="367"/>
      <c r="P318" s="367"/>
      <c r="Q318" s="367"/>
      <c r="R318" s="367"/>
      <c r="S318" s="367"/>
      <c r="T318" s="368"/>
      <c r="AT318" s="363" t="s">
        <v>153</v>
      </c>
      <c r="AU318" s="363" t="s">
        <v>88</v>
      </c>
      <c r="AV318" s="361" t="s">
        <v>88</v>
      </c>
      <c r="AW318" s="361" t="s">
        <v>34</v>
      </c>
      <c r="AX318" s="361" t="s">
        <v>86</v>
      </c>
      <c r="AY318" s="363" t="s">
        <v>142</v>
      </c>
    </row>
    <row r="319" spans="1:65" s="270" customFormat="1" ht="21.75" customHeight="1" x14ac:dyDescent="0.2">
      <c r="A319" s="143"/>
      <c r="B319" s="144"/>
      <c r="C319" s="385" t="s">
        <v>744</v>
      </c>
      <c r="D319" s="385" t="s">
        <v>242</v>
      </c>
      <c r="E319" s="386" t="s">
        <v>372</v>
      </c>
      <c r="F319" s="387" t="s">
        <v>373</v>
      </c>
      <c r="G319" s="388" t="s">
        <v>293</v>
      </c>
      <c r="H319" s="389">
        <v>7</v>
      </c>
      <c r="I319" s="86"/>
      <c r="J319" s="390">
        <f>ROUND(I319*H319,2)</f>
        <v>0</v>
      </c>
      <c r="K319" s="387" t="s">
        <v>148</v>
      </c>
      <c r="L319" s="391"/>
      <c r="M319" s="392" t="s">
        <v>1</v>
      </c>
      <c r="N319" s="393" t="s">
        <v>44</v>
      </c>
      <c r="O319" s="346">
        <v>0</v>
      </c>
      <c r="P319" s="346">
        <f>O319*H319</f>
        <v>0</v>
      </c>
      <c r="Q319" s="346">
        <v>0.58499999999999996</v>
      </c>
      <c r="R319" s="346">
        <f>Q319*H319</f>
        <v>4.0949999999999998</v>
      </c>
      <c r="S319" s="346">
        <v>0</v>
      </c>
      <c r="T319" s="347">
        <f>S319*H319</f>
        <v>0</v>
      </c>
      <c r="U319" s="143"/>
      <c r="V319" s="143"/>
      <c r="W319" s="143"/>
      <c r="X319" s="143"/>
      <c r="Y319" s="143"/>
      <c r="Z319" s="143"/>
      <c r="AA319" s="143"/>
      <c r="AB319" s="143"/>
      <c r="AC319" s="143"/>
      <c r="AD319" s="143"/>
      <c r="AE319" s="143"/>
      <c r="AR319" s="348" t="s">
        <v>205</v>
      </c>
      <c r="AT319" s="348" t="s">
        <v>242</v>
      </c>
      <c r="AU319" s="348" t="s">
        <v>88</v>
      </c>
      <c r="AY319" s="132" t="s">
        <v>142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32" t="s">
        <v>86</v>
      </c>
      <c r="BK319" s="231">
        <f>ROUND(I319*H319,2)</f>
        <v>0</v>
      </c>
      <c r="BL319" s="132" t="s">
        <v>149</v>
      </c>
      <c r="BM319" s="348" t="s">
        <v>745</v>
      </c>
    </row>
    <row r="320" spans="1:65" s="270" customFormat="1" ht="16.5" customHeight="1" x14ac:dyDescent="0.2">
      <c r="A320" s="143"/>
      <c r="B320" s="144"/>
      <c r="C320" s="385" t="s">
        <v>746</v>
      </c>
      <c r="D320" s="385" t="s">
        <v>242</v>
      </c>
      <c r="E320" s="386" t="s">
        <v>747</v>
      </c>
      <c r="F320" s="387" t="s">
        <v>748</v>
      </c>
      <c r="G320" s="388" t="s">
        <v>342</v>
      </c>
      <c r="H320" s="389">
        <v>1</v>
      </c>
      <c r="I320" s="86"/>
      <c r="J320" s="390">
        <f>ROUND(I320*H320,2)</f>
        <v>0</v>
      </c>
      <c r="K320" s="387" t="s">
        <v>1</v>
      </c>
      <c r="L320" s="391"/>
      <c r="M320" s="392" t="s">
        <v>1</v>
      </c>
      <c r="N320" s="393" t="s">
        <v>44</v>
      </c>
      <c r="O320" s="346">
        <v>0</v>
      </c>
      <c r="P320" s="346">
        <f>O320*H320</f>
        <v>0</v>
      </c>
      <c r="Q320" s="346">
        <v>0.5</v>
      </c>
      <c r="R320" s="346">
        <f>Q320*H320</f>
        <v>0.5</v>
      </c>
      <c r="S320" s="346">
        <v>0</v>
      </c>
      <c r="T320" s="347">
        <f>S320*H320</f>
        <v>0</v>
      </c>
      <c r="U320" s="143"/>
      <c r="V320" s="143"/>
      <c r="W320" s="143"/>
      <c r="X320" s="143"/>
      <c r="Y320" s="143"/>
      <c r="Z320" s="143"/>
      <c r="AA320" s="143"/>
      <c r="AB320" s="143"/>
      <c r="AC320" s="143"/>
      <c r="AD320" s="143"/>
      <c r="AE320" s="143"/>
      <c r="AR320" s="348" t="s">
        <v>205</v>
      </c>
      <c r="AT320" s="348" t="s">
        <v>242</v>
      </c>
      <c r="AU320" s="348" t="s">
        <v>88</v>
      </c>
      <c r="AY320" s="132" t="s">
        <v>142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32" t="s">
        <v>86</v>
      </c>
      <c r="BK320" s="231">
        <f>ROUND(I320*H320,2)</f>
        <v>0</v>
      </c>
      <c r="BL320" s="132" t="s">
        <v>149</v>
      </c>
      <c r="BM320" s="348" t="s">
        <v>749</v>
      </c>
    </row>
    <row r="321" spans="1:65" s="270" customFormat="1" ht="19.5" x14ac:dyDescent="0.2">
      <c r="A321" s="143"/>
      <c r="B321" s="144"/>
      <c r="C321" s="143"/>
      <c r="D321" s="349" t="s">
        <v>151</v>
      </c>
      <c r="E321" s="143"/>
      <c r="F321" s="350" t="s">
        <v>750</v>
      </c>
      <c r="G321" s="143"/>
      <c r="H321" s="143"/>
      <c r="I321" s="260"/>
      <c r="J321" s="143"/>
      <c r="K321" s="143"/>
      <c r="L321" s="144"/>
      <c r="M321" s="351"/>
      <c r="N321" s="352"/>
      <c r="O321" s="145"/>
      <c r="P321" s="145"/>
      <c r="Q321" s="145"/>
      <c r="R321" s="145"/>
      <c r="S321" s="145"/>
      <c r="T321" s="353"/>
      <c r="U321" s="143"/>
      <c r="V321" s="143"/>
      <c r="W321" s="143"/>
      <c r="X321" s="143"/>
      <c r="Y321" s="143"/>
      <c r="Z321" s="143"/>
      <c r="AA321" s="143"/>
      <c r="AB321" s="143"/>
      <c r="AC321" s="143"/>
      <c r="AD321" s="143"/>
      <c r="AE321" s="143"/>
      <c r="AT321" s="132" t="s">
        <v>151</v>
      </c>
      <c r="AU321" s="132" t="s">
        <v>88</v>
      </c>
    </row>
    <row r="322" spans="1:65" s="270" customFormat="1" ht="21.75" customHeight="1" x14ac:dyDescent="0.2">
      <c r="A322" s="143"/>
      <c r="B322" s="144"/>
      <c r="C322" s="338" t="s">
        <v>751</v>
      </c>
      <c r="D322" s="338" t="s">
        <v>144</v>
      </c>
      <c r="E322" s="339" t="s">
        <v>752</v>
      </c>
      <c r="F322" s="340" t="s">
        <v>753</v>
      </c>
      <c r="G322" s="341" t="s">
        <v>293</v>
      </c>
      <c r="H322" s="342">
        <v>7</v>
      </c>
      <c r="I322" s="85"/>
      <c r="J322" s="343">
        <f>ROUND(I322*H322,2)</f>
        <v>0</v>
      </c>
      <c r="K322" s="340" t="s">
        <v>148</v>
      </c>
      <c r="L322" s="144"/>
      <c r="M322" s="344" t="s">
        <v>1</v>
      </c>
      <c r="N322" s="345" t="s">
        <v>44</v>
      </c>
      <c r="O322" s="346">
        <v>2.08</v>
      </c>
      <c r="P322" s="346">
        <f>O322*H322</f>
        <v>14.56</v>
      </c>
      <c r="Q322" s="346">
        <v>2.7529999999999999E-2</v>
      </c>
      <c r="R322" s="346">
        <f>Q322*H322</f>
        <v>0.19270999999999999</v>
      </c>
      <c r="S322" s="346">
        <v>0</v>
      </c>
      <c r="T322" s="347">
        <f>S322*H322</f>
        <v>0</v>
      </c>
      <c r="U322" s="143"/>
      <c r="V322" s="143"/>
      <c r="W322" s="143"/>
      <c r="X322" s="143"/>
      <c r="Y322" s="143"/>
      <c r="Z322" s="143"/>
      <c r="AA322" s="143"/>
      <c r="AB322" s="143"/>
      <c r="AC322" s="143"/>
      <c r="AD322" s="143"/>
      <c r="AE322" s="143"/>
      <c r="AR322" s="348" t="s">
        <v>149</v>
      </c>
      <c r="AT322" s="348" t="s">
        <v>144</v>
      </c>
      <c r="AU322" s="348" t="s">
        <v>88</v>
      </c>
      <c r="AY322" s="132" t="s">
        <v>142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32" t="s">
        <v>86</v>
      </c>
      <c r="BK322" s="231">
        <f>ROUND(I322*H322,2)</f>
        <v>0</v>
      </c>
      <c r="BL322" s="132" t="s">
        <v>149</v>
      </c>
      <c r="BM322" s="348" t="s">
        <v>754</v>
      </c>
    </row>
    <row r="323" spans="1:65" s="354" customFormat="1" ht="11.25" x14ac:dyDescent="0.2">
      <c r="B323" s="355"/>
      <c r="D323" s="349" t="s">
        <v>153</v>
      </c>
      <c r="E323" s="356" t="s">
        <v>1</v>
      </c>
      <c r="F323" s="357" t="s">
        <v>620</v>
      </c>
      <c r="H323" s="356" t="s">
        <v>1</v>
      </c>
      <c r="I323" s="261"/>
      <c r="L323" s="355"/>
      <c r="M323" s="358"/>
      <c r="N323" s="359"/>
      <c r="O323" s="359"/>
      <c r="P323" s="359"/>
      <c r="Q323" s="359"/>
      <c r="R323" s="359"/>
      <c r="S323" s="359"/>
      <c r="T323" s="360"/>
      <c r="AT323" s="356" t="s">
        <v>153</v>
      </c>
      <c r="AU323" s="356" t="s">
        <v>88</v>
      </c>
      <c r="AV323" s="354" t="s">
        <v>86</v>
      </c>
      <c r="AW323" s="354" t="s">
        <v>34</v>
      </c>
      <c r="AX323" s="354" t="s">
        <v>79</v>
      </c>
      <c r="AY323" s="356" t="s">
        <v>142</v>
      </c>
    </row>
    <row r="324" spans="1:65" s="361" customFormat="1" ht="11.25" x14ac:dyDescent="0.2">
      <c r="B324" s="362"/>
      <c r="D324" s="349" t="s">
        <v>153</v>
      </c>
      <c r="E324" s="363" t="s">
        <v>1</v>
      </c>
      <c r="F324" s="364">
        <v>7</v>
      </c>
      <c r="H324" s="365">
        <v>7</v>
      </c>
      <c r="I324" s="262"/>
      <c r="L324" s="362"/>
      <c r="M324" s="366"/>
      <c r="N324" s="367"/>
      <c r="O324" s="367"/>
      <c r="P324" s="367"/>
      <c r="Q324" s="367"/>
      <c r="R324" s="367"/>
      <c r="S324" s="367"/>
      <c r="T324" s="368"/>
      <c r="AT324" s="363" t="s">
        <v>153</v>
      </c>
      <c r="AU324" s="363" t="s">
        <v>88</v>
      </c>
      <c r="AV324" s="361" t="s">
        <v>88</v>
      </c>
      <c r="AW324" s="361" t="s">
        <v>34</v>
      </c>
      <c r="AX324" s="361" t="s">
        <v>86</v>
      </c>
      <c r="AY324" s="363" t="s">
        <v>142</v>
      </c>
    </row>
    <row r="325" spans="1:65" s="270" customFormat="1" ht="21.75" customHeight="1" x14ac:dyDescent="0.2">
      <c r="A325" s="143"/>
      <c r="B325" s="144"/>
      <c r="C325" s="385" t="s">
        <v>755</v>
      </c>
      <c r="D325" s="385" t="s">
        <v>242</v>
      </c>
      <c r="E325" s="386" t="s">
        <v>756</v>
      </c>
      <c r="F325" s="387" t="s">
        <v>757</v>
      </c>
      <c r="G325" s="388" t="s">
        <v>342</v>
      </c>
      <c r="H325" s="389">
        <v>1</v>
      </c>
      <c r="I325" s="86"/>
      <c r="J325" s="390">
        <f>ROUND(I325*H325,2)</f>
        <v>0</v>
      </c>
      <c r="K325" s="387" t="s">
        <v>1</v>
      </c>
      <c r="L325" s="391"/>
      <c r="M325" s="392" t="s">
        <v>1</v>
      </c>
      <c r="N325" s="393" t="s">
        <v>44</v>
      </c>
      <c r="O325" s="346">
        <v>0</v>
      </c>
      <c r="P325" s="346">
        <f>O325*H325</f>
        <v>0</v>
      </c>
      <c r="Q325" s="346">
        <v>0</v>
      </c>
      <c r="R325" s="346">
        <f>Q325*H325</f>
        <v>0</v>
      </c>
      <c r="S325" s="346">
        <v>0</v>
      </c>
      <c r="T325" s="347">
        <f>S325*H325</f>
        <v>0</v>
      </c>
      <c r="U325" s="143"/>
      <c r="V325" s="143"/>
      <c r="W325" s="143"/>
      <c r="X325" s="143"/>
      <c r="Y325" s="143"/>
      <c r="Z325" s="143"/>
      <c r="AA325" s="143"/>
      <c r="AB325" s="143"/>
      <c r="AC325" s="143"/>
      <c r="AD325" s="143"/>
      <c r="AE325" s="143"/>
      <c r="AR325" s="348" t="s">
        <v>205</v>
      </c>
      <c r="AT325" s="348" t="s">
        <v>242</v>
      </c>
      <c r="AU325" s="348" t="s">
        <v>88</v>
      </c>
      <c r="AY325" s="132" t="s">
        <v>142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32" t="s">
        <v>86</v>
      </c>
      <c r="BK325" s="231">
        <f>ROUND(I325*H325,2)</f>
        <v>0</v>
      </c>
      <c r="BL325" s="132" t="s">
        <v>149</v>
      </c>
      <c r="BM325" s="348" t="s">
        <v>758</v>
      </c>
    </row>
    <row r="326" spans="1:65" s="270" customFormat="1" ht="21.75" customHeight="1" x14ac:dyDescent="0.2">
      <c r="A326" s="143"/>
      <c r="B326" s="144"/>
      <c r="C326" s="385" t="s">
        <v>759</v>
      </c>
      <c r="D326" s="385" t="s">
        <v>242</v>
      </c>
      <c r="E326" s="386" t="s">
        <v>760</v>
      </c>
      <c r="F326" s="387" t="s">
        <v>761</v>
      </c>
      <c r="G326" s="388" t="s">
        <v>293</v>
      </c>
      <c r="H326" s="389">
        <v>6</v>
      </c>
      <c r="I326" s="86"/>
      <c r="J326" s="390">
        <f>ROUND(I326*H326,2)</f>
        <v>0</v>
      </c>
      <c r="K326" s="387" t="s">
        <v>1</v>
      </c>
      <c r="L326" s="391"/>
      <c r="M326" s="392" t="s">
        <v>1</v>
      </c>
      <c r="N326" s="393" t="s">
        <v>44</v>
      </c>
      <c r="O326" s="346">
        <v>0</v>
      </c>
      <c r="P326" s="346">
        <f>O326*H326</f>
        <v>0</v>
      </c>
      <c r="Q326" s="346">
        <v>2.1</v>
      </c>
      <c r="R326" s="346">
        <f>Q326*H326</f>
        <v>12.600000000000001</v>
      </c>
      <c r="S326" s="346">
        <v>0</v>
      </c>
      <c r="T326" s="347">
        <f>S326*H326</f>
        <v>0</v>
      </c>
      <c r="U326" s="143"/>
      <c r="V326" s="143"/>
      <c r="W326" s="143"/>
      <c r="X326" s="143"/>
      <c r="Y326" s="143"/>
      <c r="Z326" s="143"/>
      <c r="AA326" s="143"/>
      <c r="AB326" s="143"/>
      <c r="AC326" s="143"/>
      <c r="AD326" s="143"/>
      <c r="AE326" s="143"/>
      <c r="AR326" s="348" t="s">
        <v>205</v>
      </c>
      <c r="AT326" s="348" t="s">
        <v>242</v>
      </c>
      <c r="AU326" s="348" t="s">
        <v>88</v>
      </c>
      <c r="AY326" s="132" t="s">
        <v>142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32" t="s">
        <v>86</v>
      </c>
      <c r="BK326" s="231">
        <f>ROUND(I326*H326,2)</f>
        <v>0</v>
      </c>
      <c r="BL326" s="132" t="s">
        <v>149</v>
      </c>
      <c r="BM326" s="348" t="s">
        <v>762</v>
      </c>
    </row>
    <row r="327" spans="1:65" s="270" customFormat="1" ht="21.75" customHeight="1" x14ac:dyDescent="0.2">
      <c r="A327" s="143"/>
      <c r="B327" s="144"/>
      <c r="C327" s="385" t="s">
        <v>763</v>
      </c>
      <c r="D327" s="385" t="s">
        <v>242</v>
      </c>
      <c r="E327" s="386" t="s">
        <v>764</v>
      </c>
      <c r="F327" s="387" t="s">
        <v>765</v>
      </c>
      <c r="G327" s="388" t="s">
        <v>293</v>
      </c>
      <c r="H327" s="389">
        <v>18</v>
      </c>
      <c r="I327" s="86"/>
      <c r="J327" s="390">
        <f>ROUND(I327*H327,2)</f>
        <v>0</v>
      </c>
      <c r="K327" s="387" t="s">
        <v>148</v>
      </c>
      <c r="L327" s="391"/>
      <c r="M327" s="392" t="s">
        <v>1</v>
      </c>
      <c r="N327" s="393" t="s">
        <v>44</v>
      </c>
      <c r="O327" s="346">
        <v>0</v>
      </c>
      <c r="P327" s="346">
        <f>O327*H327</f>
        <v>0</v>
      </c>
      <c r="Q327" s="346">
        <v>2E-3</v>
      </c>
      <c r="R327" s="346">
        <f>Q327*H327</f>
        <v>3.6000000000000004E-2</v>
      </c>
      <c r="S327" s="346">
        <v>0</v>
      </c>
      <c r="T327" s="347">
        <f>S327*H327</f>
        <v>0</v>
      </c>
      <c r="U327" s="143"/>
      <c r="V327" s="143"/>
      <c r="W327" s="143"/>
      <c r="X327" s="143"/>
      <c r="Y327" s="143"/>
      <c r="Z327" s="143"/>
      <c r="AA327" s="143"/>
      <c r="AB327" s="143"/>
      <c r="AC327" s="143"/>
      <c r="AD327" s="143"/>
      <c r="AE327" s="143"/>
      <c r="AR327" s="348" t="s">
        <v>205</v>
      </c>
      <c r="AT327" s="348" t="s">
        <v>242</v>
      </c>
      <c r="AU327" s="348" t="s">
        <v>88</v>
      </c>
      <c r="AY327" s="132" t="s">
        <v>142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32" t="s">
        <v>86</v>
      </c>
      <c r="BK327" s="231">
        <f>ROUND(I327*H327,2)</f>
        <v>0</v>
      </c>
      <c r="BL327" s="132" t="s">
        <v>149</v>
      </c>
      <c r="BM327" s="348" t="s">
        <v>766</v>
      </c>
    </row>
    <row r="328" spans="1:65" s="354" customFormat="1" ht="11.25" x14ac:dyDescent="0.2">
      <c r="B328" s="355"/>
      <c r="D328" s="349" t="s">
        <v>153</v>
      </c>
      <c r="E328" s="356" t="s">
        <v>1</v>
      </c>
      <c r="F328" s="357" t="s">
        <v>620</v>
      </c>
      <c r="H328" s="356" t="s">
        <v>1</v>
      </c>
      <c r="I328" s="261"/>
      <c r="L328" s="355"/>
      <c r="M328" s="358"/>
      <c r="N328" s="359"/>
      <c r="O328" s="359"/>
      <c r="P328" s="359"/>
      <c r="Q328" s="359"/>
      <c r="R328" s="359"/>
      <c r="S328" s="359"/>
      <c r="T328" s="360"/>
      <c r="AT328" s="356" t="s">
        <v>153</v>
      </c>
      <c r="AU328" s="356" t="s">
        <v>88</v>
      </c>
      <c r="AV328" s="354" t="s">
        <v>86</v>
      </c>
      <c r="AW328" s="354" t="s">
        <v>34</v>
      </c>
      <c r="AX328" s="354" t="s">
        <v>79</v>
      </c>
      <c r="AY328" s="356" t="s">
        <v>142</v>
      </c>
    </row>
    <row r="329" spans="1:65" s="361" customFormat="1" ht="11.25" x14ac:dyDescent="0.2">
      <c r="B329" s="362"/>
      <c r="D329" s="349" t="s">
        <v>153</v>
      </c>
      <c r="E329" s="363" t="s">
        <v>1</v>
      </c>
      <c r="F329" s="364" t="s">
        <v>272</v>
      </c>
      <c r="H329" s="365">
        <v>18</v>
      </c>
      <c r="I329" s="262"/>
      <c r="L329" s="362"/>
      <c r="M329" s="366"/>
      <c r="N329" s="367"/>
      <c r="O329" s="367"/>
      <c r="P329" s="367"/>
      <c r="Q329" s="367"/>
      <c r="R329" s="367"/>
      <c r="S329" s="367"/>
      <c r="T329" s="368"/>
      <c r="AT329" s="363" t="s">
        <v>153</v>
      </c>
      <c r="AU329" s="363" t="s">
        <v>88</v>
      </c>
      <c r="AV329" s="361" t="s">
        <v>88</v>
      </c>
      <c r="AW329" s="361" t="s">
        <v>34</v>
      </c>
      <c r="AX329" s="361" t="s">
        <v>86</v>
      </c>
      <c r="AY329" s="363" t="s">
        <v>142</v>
      </c>
    </row>
    <row r="330" spans="1:65" s="270" customFormat="1" ht="21.75" customHeight="1" x14ac:dyDescent="0.2">
      <c r="A330" s="143"/>
      <c r="B330" s="144"/>
      <c r="C330" s="385" t="s">
        <v>767</v>
      </c>
      <c r="D330" s="385" t="s">
        <v>242</v>
      </c>
      <c r="E330" s="386" t="s">
        <v>768</v>
      </c>
      <c r="F330" s="387" t="s">
        <v>769</v>
      </c>
      <c r="G330" s="388" t="s">
        <v>342</v>
      </c>
      <c r="H330" s="389">
        <v>1</v>
      </c>
      <c r="I330" s="86"/>
      <c r="J330" s="390">
        <f>ROUND(I330*H330,2)</f>
        <v>0</v>
      </c>
      <c r="K330" s="387" t="s">
        <v>1</v>
      </c>
      <c r="L330" s="391"/>
      <c r="M330" s="392" t="s">
        <v>1</v>
      </c>
      <c r="N330" s="393" t="s">
        <v>44</v>
      </c>
      <c r="O330" s="346">
        <v>0</v>
      </c>
      <c r="P330" s="346">
        <f>O330*H330</f>
        <v>0</v>
      </c>
      <c r="Q330" s="346">
        <v>3.0000000000000001E-3</v>
      </c>
      <c r="R330" s="346">
        <f>Q330*H330</f>
        <v>3.0000000000000001E-3</v>
      </c>
      <c r="S330" s="346">
        <v>0</v>
      </c>
      <c r="T330" s="347">
        <f>S330*H330</f>
        <v>0</v>
      </c>
      <c r="U330" s="143"/>
      <c r="V330" s="143"/>
      <c r="W330" s="143"/>
      <c r="X330" s="143"/>
      <c r="Y330" s="143"/>
      <c r="Z330" s="143"/>
      <c r="AA330" s="143"/>
      <c r="AB330" s="143"/>
      <c r="AC330" s="143"/>
      <c r="AD330" s="143"/>
      <c r="AE330" s="143"/>
      <c r="AR330" s="348" t="s">
        <v>205</v>
      </c>
      <c r="AT330" s="348" t="s">
        <v>242</v>
      </c>
      <c r="AU330" s="348" t="s">
        <v>88</v>
      </c>
      <c r="AY330" s="132" t="s">
        <v>142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32" t="s">
        <v>86</v>
      </c>
      <c r="BK330" s="231">
        <f>ROUND(I330*H330,2)</f>
        <v>0</v>
      </c>
      <c r="BL330" s="132" t="s">
        <v>149</v>
      </c>
      <c r="BM330" s="348" t="s">
        <v>770</v>
      </c>
    </row>
    <row r="331" spans="1:65" s="270" customFormat="1" ht="21.75" customHeight="1" x14ac:dyDescent="0.2">
      <c r="A331" s="143"/>
      <c r="B331" s="144"/>
      <c r="C331" s="338" t="s">
        <v>771</v>
      </c>
      <c r="D331" s="338" t="s">
        <v>144</v>
      </c>
      <c r="E331" s="339" t="s">
        <v>772</v>
      </c>
      <c r="F331" s="340" t="s">
        <v>773</v>
      </c>
      <c r="G331" s="341" t="s">
        <v>293</v>
      </c>
      <c r="H331" s="342">
        <v>3</v>
      </c>
      <c r="I331" s="85"/>
      <c r="J331" s="343">
        <f>ROUND(I331*H331,2)</f>
        <v>0</v>
      </c>
      <c r="K331" s="340" t="s">
        <v>148</v>
      </c>
      <c r="L331" s="144"/>
      <c r="M331" s="344" t="s">
        <v>1</v>
      </c>
      <c r="N331" s="345" t="s">
        <v>44</v>
      </c>
      <c r="O331" s="346">
        <v>0.64100000000000001</v>
      </c>
      <c r="P331" s="346">
        <f>O331*H331</f>
        <v>1.923</v>
      </c>
      <c r="Q331" s="346">
        <v>0</v>
      </c>
      <c r="R331" s="346">
        <f>Q331*H331</f>
        <v>0</v>
      </c>
      <c r="S331" s="346">
        <v>0.1</v>
      </c>
      <c r="T331" s="347">
        <f>S331*H331</f>
        <v>0.30000000000000004</v>
      </c>
      <c r="U331" s="143"/>
      <c r="V331" s="143"/>
      <c r="W331" s="143"/>
      <c r="X331" s="143"/>
      <c r="Y331" s="143"/>
      <c r="Z331" s="143"/>
      <c r="AA331" s="143"/>
      <c r="AB331" s="143"/>
      <c r="AC331" s="143"/>
      <c r="AD331" s="143"/>
      <c r="AE331" s="143"/>
      <c r="AR331" s="348" t="s">
        <v>149</v>
      </c>
      <c r="AT331" s="348" t="s">
        <v>144</v>
      </c>
      <c r="AU331" s="348" t="s">
        <v>88</v>
      </c>
      <c r="AY331" s="132" t="s">
        <v>142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32" t="s">
        <v>86</v>
      </c>
      <c r="BK331" s="231">
        <f>ROUND(I331*H331,2)</f>
        <v>0</v>
      </c>
      <c r="BL331" s="132" t="s">
        <v>149</v>
      </c>
      <c r="BM331" s="348" t="s">
        <v>774</v>
      </c>
    </row>
    <row r="332" spans="1:65" s="270" customFormat="1" ht="21.75" customHeight="1" x14ac:dyDescent="0.2">
      <c r="A332" s="143"/>
      <c r="B332" s="144"/>
      <c r="C332" s="338" t="s">
        <v>775</v>
      </c>
      <c r="D332" s="338" t="s">
        <v>144</v>
      </c>
      <c r="E332" s="339" t="s">
        <v>376</v>
      </c>
      <c r="F332" s="340" t="s">
        <v>377</v>
      </c>
      <c r="G332" s="341" t="s">
        <v>293</v>
      </c>
      <c r="H332" s="342">
        <v>8</v>
      </c>
      <c r="I332" s="85"/>
      <c r="J332" s="343">
        <f>ROUND(I332*H332,2)</f>
        <v>0</v>
      </c>
      <c r="K332" s="340" t="s">
        <v>1</v>
      </c>
      <c r="L332" s="144"/>
      <c r="M332" s="344" t="s">
        <v>1</v>
      </c>
      <c r="N332" s="345" t="s">
        <v>44</v>
      </c>
      <c r="O332" s="346">
        <v>1.994</v>
      </c>
      <c r="P332" s="346">
        <f>O332*H332</f>
        <v>15.952</v>
      </c>
      <c r="Q332" s="346">
        <v>0.217338</v>
      </c>
      <c r="R332" s="346">
        <f>Q332*H332</f>
        <v>1.738704</v>
      </c>
      <c r="S332" s="346">
        <v>0</v>
      </c>
      <c r="T332" s="347">
        <f>S332*H332</f>
        <v>0</v>
      </c>
      <c r="U332" s="143"/>
      <c r="V332" s="143"/>
      <c r="W332" s="143"/>
      <c r="X332" s="143"/>
      <c r="Y332" s="143"/>
      <c r="Z332" s="143"/>
      <c r="AA332" s="143"/>
      <c r="AB332" s="143"/>
      <c r="AC332" s="143"/>
      <c r="AD332" s="143"/>
      <c r="AE332" s="143"/>
      <c r="AR332" s="348" t="s">
        <v>149</v>
      </c>
      <c r="AT332" s="348" t="s">
        <v>144</v>
      </c>
      <c r="AU332" s="348" t="s">
        <v>88</v>
      </c>
      <c r="AY332" s="132" t="s">
        <v>142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32" t="s">
        <v>86</v>
      </c>
      <c r="BK332" s="231">
        <f>ROUND(I332*H332,2)</f>
        <v>0</v>
      </c>
      <c r="BL332" s="132" t="s">
        <v>149</v>
      </c>
      <c r="BM332" s="348" t="s">
        <v>776</v>
      </c>
    </row>
    <row r="333" spans="1:65" s="354" customFormat="1" ht="11.25" x14ac:dyDescent="0.2">
      <c r="B333" s="355"/>
      <c r="D333" s="349" t="s">
        <v>153</v>
      </c>
      <c r="E333" s="356" t="s">
        <v>1</v>
      </c>
      <c r="F333" s="357" t="s">
        <v>620</v>
      </c>
      <c r="H333" s="356" t="s">
        <v>1</v>
      </c>
      <c r="I333" s="261"/>
      <c r="L333" s="355"/>
      <c r="M333" s="358"/>
      <c r="N333" s="359"/>
      <c r="O333" s="359"/>
      <c r="P333" s="359"/>
      <c r="Q333" s="359"/>
      <c r="R333" s="359"/>
      <c r="S333" s="359"/>
      <c r="T333" s="360"/>
      <c r="AT333" s="356" t="s">
        <v>153</v>
      </c>
      <c r="AU333" s="356" t="s">
        <v>88</v>
      </c>
      <c r="AV333" s="354" t="s">
        <v>86</v>
      </c>
      <c r="AW333" s="354" t="s">
        <v>34</v>
      </c>
      <c r="AX333" s="354" t="s">
        <v>79</v>
      </c>
      <c r="AY333" s="356" t="s">
        <v>142</v>
      </c>
    </row>
    <row r="334" spans="1:65" s="361" customFormat="1" ht="11.25" x14ac:dyDescent="0.2">
      <c r="B334" s="362"/>
      <c r="D334" s="349" t="s">
        <v>153</v>
      </c>
      <c r="E334" s="363" t="s">
        <v>1</v>
      </c>
      <c r="F334" s="364"/>
      <c r="H334" s="365"/>
      <c r="I334" s="262"/>
      <c r="L334" s="362"/>
      <c r="M334" s="366"/>
      <c r="N334" s="367"/>
      <c r="O334" s="367"/>
      <c r="P334" s="367"/>
      <c r="Q334" s="367"/>
      <c r="R334" s="367"/>
      <c r="S334" s="367"/>
      <c r="T334" s="368"/>
      <c r="AT334" s="363" t="s">
        <v>153</v>
      </c>
      <c r="AU334" s="363" t="s">
        <v>88</v>
      </c>
      <c r="AV334" s="361" t="s">
        <v>88</v>
      </c>
      <c r="AW334" s="361" t="s">
        <v>34</v>
      </c>
      <c r="AX334" s="361" t="s">
        <v>86</v>
      </c>
      <c r="AY334" s="363" t="s">
        <v>142</v>
      </c>
    </row>
    <row r="335" spans="1:65" s="270" customFormat="1" ht="21.75" customHeight="1" x14ac:dyDescent="0.2">
      <c r="A335" s="143"/>
      <c r="B335" s="144"/>
      <c r="C335" s="385" t="s">
        <v>777</v>
      </c>
      <c r="D335" s="385" t="s">
        <v>242</v>
      </c>
      <c r="E335" s="386" t="s">
        <v>381</v>
      </c>
      <c r="F335" s="387" t="s">
        <v>382</v>
      </c>
      <c r="G335" s="388" t="s">
        <v>293</v>
      </c>
      <c r="H335" s="389">
        <v>8</v>
      </c>
      <c r="I335" s="86"/>
      <c r="J335" s="390">
        <f>ROUND(I335*H335,2)</f>
        <v>0</v>
      </c>
      <c r="K335" s="387" t="s">
        <v>1</v>
      </c>
      <c r="L335" s="391"/>
      <c r="M335" s="392" t="s">
        <v>1</v>
      </c>
      <c r="N335" s="393" t="s">
        <v>44</v>
      </c>
      <c r="O335" s="346">
        <v>0</v>
      </c>
      <c r="P335" s="346">
        <f>O335*H335</f>
        <v>0</v>
      </c>
      <c r="Q335" s="346">
        <v>8.1000000000000003E-2</v>
      </c>
      <c r="R335" s="346">
        <f>Q335*H335</f>
        <v>0.64800000000000002</v>
      </c>
      <c r="S335" s="346">
        <v>0</v>
      </c>
      <c r="T335" s="347">
        <f>S335*H335</f>
        <v>0</v>
      </c>
      <c r="U335" s="143"/>
      <c r="V335" s="143"/>
      <c r="W335" s="143"/>
      <c r="X335" s="143"/>
      <c r="Y335" s="143"/>
      <c r="Z335" s="143"/>
      <c r="AA335" s="143"/>
      <c r="AB335" s="143"/>
      <c r="AC335" s="143"/>
      <c r="AD335" s="143"/>
      <c r="AE335" s="143"/>
      <c r="AR335" s="348" t="s">
        <v>205</v>
      </c>
      <c r="AT335" s="348" t="s">
        <v>242</v>
      </c>
      <c r="AU335" s="348" t="s">
        <v>88</v>
      </c>
      <c r="AY335" s="132" t="s">
        <v>142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32" t="s">
        <v>86</v>
      </c>
      <c r="BK335" s="231">
        <f>ROUND(I335*H335,2)</f>
        <v>0</v>
      </c>
      <c r="BL335" s="132" t="s">
        <v>149</v>
      </c>
      <c r="BM335" s="348" t="s">
        <v>778</v>
      </c>
    </row>
    <row r="336" spans="1:65" s="270" customFormat="1" ht="16.5" customHeight="1" x14ac:dyDescent="0.2">
      <c r="A336" s="143"/>
      <c r="B336" s="144"/>
      <c r="C336" s="338" t="s">
        <v>779</v>
      </c>
      <c r="D336" s="338" t="s">
        <v>144</v>
      </c>
      <c r="E336" s="339" t="s">
        <v>780</v>
      </c>
      <c r="F336" s="340" t="s">
        <v>781</v>
      </c>
      <c r="G336" s="341" t="s">
        <v>268</v>
      </c>
      <c r="H336" s="342">
        <v>365.63</v>
      </c>
      <c r="I336" s="85"/>
      <c r="J336" s="343">
        <f>ROUND(I336*H336,2)</f>
        <v>0</v>
      </c>
      <c r="K336" s="340" t="s">
        <v>1</v>
      </c>
      <c r="L336" s="144"/>
      <c r="M336" s="344" t="s">
        <v>1</v>
      </c>
      <c r="N336" s="345" t="s">
        <v>44</v>
      </c>
      <c r="O336" s="346">
        <v>2.5000000000000001E-2</v>
      </c>
      <c r="P336" s="346">
        <f>O336*H336</f>
        <v>9.1407500000000006</v>
      </c>
      <c r="Q336" s="346">
        <v>9.0000000000000006E-5</v>
      </c>
      <c r="R336" s="346">
        <f>Q336*H336</f>
        <v>3.2906700000000004E-2</v>
      </c>
      <c r="S336" s="346">
        <v>0</v>
      </c>
      <c r="T336" s="347">
        <f>S336*H336</f>
        <v>0</v>
      </c>
      <c r="U336" s="143"/>
      <c r="V336" s="143"/>
      <c r="W336" s="143"/>
      <c r="X336" s="143"/>
      <c r="Y336" s="143"/>
      <c r="Z336" s="143"/>
      <c r="AA336" s="143"/>
      <c r="AB336" s="143"/>
      <c r="AC336" s="143"/>
      <c r="AD336" s="143"/>
      <c r="AE336" s="143"/>
      <c r="AR336" s="348" t="s">
        <v>149</v>
      </c>
      <c r="AT336" s="348" t="s">
        <v>144</v>
      </c>
      <c r="AU336" s="348" t="s">
        <v>88</v>
      </c>
      <c r="AY336" s="132" t="s">
        <v>142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32" t="s">
        <v>86</v>
      </c>
      <c r="BK336" s="231">
        <f>ROUND(I336*H336,2)</f>
        <v>0</v>
      </c>
      <c r="BL336" s="132" t="s">
        <v>149</v>
      </c>
      <c r="BM336" s="348" t="s">
        <v>782</v>
      </c>
    </row>
    <row r="337" spans="1:65" s="354" customFormat="1" ht="11.25" x14ac:dyDescent="0.2">
      <c r="B337" s="355"/>
      <c r="D337" s="349" t="s">
        <v>153</v>
      </c>
      <c r="E337" s="356" t="s">
        <v>1</v>
      </c>
      <c r="F337" s="357" t="s">
        <v>783</v>
      </c>
      <c r="H337" s="356" t="s">
        <v>1</v>
      </c>
      <c r="I337" s="261"/>
      <c r="L337" s="355"/>
      <c r="M337" s="358"/>
      <c r="N337" s="359"/>
      <c r="O337" s="359"/>
      <c r="P337" s="359"/>
      <c r="Q337" s="359"/>
      <c r="R337" s="359"/>
      <c r="S337" s="359"/>
      <c r="T337" s="360"/>
      <c r="AT337" s="356" t="s">
        <v>153</v>
      </c>
      <c r="AU337" s="356" t="s">
        <v>88</v>
      </c>
      <c r="AV337" s="354" t="s">
        <v>86</v>
      </c>
      <c r="AW337" s="354" t="s">
        <v>34</v>
      </c>
      <c r="AX337" s="354" t="s">
        <v>79</v>
      </c>
      <c r="AY337" s="356" t="s">
        <v>142</v>
      </c>
    </row>
    <row r="338" spans="1:65" s="361" customFormat="1" ht="11.25" x14ac:dyDescent="0.2">
      <c r="B338" s="362"/>
      <c r="D338" s="349" t="s">
        <v>153</v>
      </c>
      <c r="E338" s="363" t="s">
        <v>1</v>
      </c>
      <c r="F338" s="364" t="s">
        <v>609</v>
      </c>
      <c r="H338" s="365">
        <v>365.63</v>
      </c>
      <c r="I338" s="262"/>
      <c r="L338" s="362"/>
      <c r="M338" s="366"/>
      <c r="N338" s="367"/>
      <c r="O338" s="367"/>
      <c r="P338" s="367"/>
      <c r="Q338" s="367"/>
      <c r="R338" s="367"/>
      <c r="S338" s="367"/>
      <c r="T338" s="368"/>
      <c r="AT338" s="363" t="s">
        <v>153</v>
      </c>
      <c r="AU338" s="363" t="s">
        <v>88</v>
      </c>
      <c r="AV338" s="361" t="s">
        <v>88</v>
      </c>
      <c r="AW338" s="361" t="s">
        <v>34</v>
      </c>
      <c r="AX338" s="361" t="s">
        <v>86</v>
      </c>
      <c r="AY338" s="363" t="s">
        <v>142</v>
      </c>
    </row>
    <row r="339" spans="1:65" s="325" customFormat="1" ht="22.9" customHeight="1" x14ac:dyDescent="0.2">
      <c r="B339" s="326"/>
      <c r="D339" s="327" t="s">
        <v>78</v>
      </c>
      <c r="E339" s="336" t="s">
        <v>209</v>
      </c>
      <c r="F339" s="336" t="s">
        <v>388</v>
      </c>
      <c r="I339" s="259"/>
      <c r="J339" s="337">
        <f>BK339</f>
        <v>0</v>
      </c>
      <c r="L339" s="326"/>
      <c r="M339" s="330"/>
      <c r="N339" s="331"/>
      <c r="O339" s="331"/>
      <c r="P339" s="332">
        <f>SUM(P340:P350)</f>
        <v>11.490497000000001</v>
      </c>
      <c r="Q339" s="331"/>
      <c r="R339" s="332">
        <f>SUM(R340:R350)</f>
        <v>8.0539009999999994E-2</v>
      </c>
      <c r="S339" s="331"/>
      <c r="T339" s="333">
        <f>SUM(T340:T350)</f>
        <v>0.21210000000000001</v>
      </c>
      <c r="AR339" s="327" t="s">
        <v>86</v>
      </c>
      <c r="AT339" s="334" t="s">
        <v>78</v>
      </c>
      <c r="AU339" s="334" t="s">
        <v>86</v>
      </c>
      <c r="AY339" s="327" t="s">
        <v>142</v>
      </c>
      <c r="BK339" s="335">
        <f>SUM(BK340:BK350)</f>
        <v>0</v>
      </c>
    </row>
    <row r="340" spans="1:65" s="270" customFormat="1" ht="33" customHeight="1" x14ac:dyDescent="0.2">
      <c r="A340" s="143"/>
      <c r="B340" s="144"/>
      <c r="C340" s="338" t="s">
        <v>784</v>
      </c>
      <c r="D340" s="338" t="s">
        <v>144</v>
      </c>
      <c r="E340" s="339" t="s">
        <v>785</v>
      </c>
      <c r="F340" s="340" t="s">
        <v>786</v>
      </c>
      <c r="G340" s="341" t="s">
        <v>268</v>
      </c>
      <c r="H340" s="342">
        <v>14.23</v>
      </c>
      <c r="I340" s="85"/>
      <c r="J340" s="343">
        <f>ROUND(I340*H340,2)</f>
        <v>0</v>
      </c>
      <c r="K340" s="340" t="s">
        <v>148</v>
      </c>
      <c r="L340" s="144"/>
      <c r="M340" s="344" t="s">
        <v>1</v>
      </c>
      <c r="N340" s="345" t="s">
        <v>44</v>
      </c>
      <c r="O340" s="346">
        <v>0.24</v>
      </c>
      <c r="P340" s="346">
        <f>O340*H340</f>
        <v>3.4152</v>
      </c>
      <c r="Q340" s="346">
        <v>1.0000000000000001E-5</v>
      </c>
      <c r="R340" s="346">
        <f>Q340*H340</f>
        <v>1.4230000000000002E-4</v>
      </c>
      <c r="S340" s="346">
        <v>0</v>
      </c>
      <c r="T340" s="347">
        <f>S340*H340</f>
        <v>0</v>
      </c>
      <c r="U340" s="143"/>
      <c r="V340" s="143"/>
      <c r="W340" s="143"/>
      <c r="X340" s="143"/>
      <c r="Y340" s="143"/>
      <c r="Z340" s="143"/>
      <c r="AA340" s="143"/>
      <c r="AB340" s="143"/>
      <c r="AC340" s="143"/>
      <c r="AD340" s="143"/>
      <c r="AE340" s="143"/>
      <c r="AR340" s="348" t="s">
        <v>149</v>
      </c>
      <c r="AT340" s="348" t="s">
        <v>144</v>
      </c>
      <c r="AU340" s="348" t="s">
        <v>88</v>
      </c>
      <c r="AY340" s="132" t="s">
        <v>142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32" t="s">
        <v>86</v>
      </c>
      <c r="BK340" s="231">
        <f>ROUND(I340*H340,2)</f>
        <v>0</v>
      </c>
      <c r="BL340" s="132" t="s">
        <v>149</v>
      </c>
      <c r="BM340" s="348" t="s">
        <v>787</v>
      </c>
    </row>
    <row r="341" spans="1:65" s="354" customFormat="1" ht="11.25" x14ac:dyDescent="0.2">
      <c r="B341" s="355"/>
      <c r="D341" s="349" t="s">
        <v>153</v>
      </c>
      <c r="E341" s="356" t="s">
        <v>1</v>
      </c>
      <c r="F341" s="357" t="s">
        <v>236</v>
      </c>
      <c r="H341" s="356" t="s">
        <v>1</v>
      </c>
      <c r="I341" s="261"/>
      <c r="L341" s="355"/>
      <c r="M341" s="358"/>
      <c r="N341" s="359"/>
      <c r="O341" s="359"/>
      <c r="P341" s="359"/>
      <c r="Q341" s="359"/>
      <c r="R341" s="359"/>
      <c r="S341" s="359"/>
      <c r="T341" s="360"/>
      <c r="AT341" s="356" t="s">
        <v>153</v>
      </c>
      <c r="AU341" s="356" t="s">
        <v>88</v>
      </c>
      <c r="AV341" s="354" t="s">
        <v>86</v>
      </c>
      <c r="AW341" s="354" t="s">
        <v>34</v>
      </c>
      <c r="AX341" s="354" t="s">
        <v>79</v>
      </c>
      <c r="AY341" s="356" t="s">
        <v>142</v>
      </c>
    </row>
    <row r="342" spans="1:65" s="361" customFormat="1" ht="11.25" x14ac:dyDescent="0.2">
      <c r="B342" s="362"/>
      <c r="D342" s="349" t="s">
        <v>153</v>
      </c>
      <c r="E342" s="363" t="s">
        <v>1</v>
      </c>
      <c r="F342" s="364" t="s">
        <v>788</v>
      </c>
      <c r="H342" s="365">
        <v>14.23</v>
      </c>
      <c r="I342" s="262"/>
      <c r="L342" s="362"/>
      <c r="M342" s="366"/>
      <c r="N342" s="367"/>
      <c r="O342" s="367"/>
      <c r="P342" s="367"/>
      <c r="Q342" s="367"/>
      <c r="R342" s="367"/>
      <c r="S342" s="367"/>
      <c r="T342" s="368"/>
      <c r="AT342" s="363" t="s">
        <v>153</v>
      </c>
      <c r="AU342" s="363" t="s">
        <v>88</v>
      </c>
      <c r="AV342" s="361" t="s">
        <v>88</v>
      </c>
      <c r="AW342" s="361" t="s">
        <v>34</v>
      </c>
      <c r="AX342" s="361" t="s">
        <v>86</v>
      </c>
      <c r="AY342" s="363" t="s">
        <v>142</v>
      </c>
    </row>
    <row r="343" spans="1:65" s="270" customFormat="1" ht="44.25" customHeight="1" x14ac:dyDescent="0.2">
      <c r="A343" s="143"/>
      <c r="B343" s="144"/>
      <c r="C343" s="338" t="s">
        <v>789</v>
      </c>
      <c r="D343" s="338" t="s">
        <v>144</v>
      </c>
      <c r="E343" s="339" t="s">
        <v>790</v>
      </c>
      <c r="F343" s="340" t="s">
        <v>791</v>
      </c>
      <c r="G343" s="341" t="s">
        <v>268</v>
      </c>
      <c r="H343" s="342">
        <v>14.23</v>
      </c>
      <c r="I343" s="85"/>
      <c r="J343" s="343">
        <f>ROUND(I343*H343,2)</f>
        <v>0</v>
      </c>
      <c r="K343" s="340" t="s">
        <v>792</v>
      </c>
      <c r="L343" s="144"/>
      <c r="M343" s="344" t="s">
        <v>1</v>
      </c>
      <c r="N343" s="345" t="s">
        <v>44</v>
      </c>
      <c r="O343" s="346">
        <v>0.104</v>
      </c>
      <c r="P343" s="346">
        <f>O343*H343</f>
        <v>1.4799199999999999</v>
      </c>
      <c r="Q343" s="346">
        <v>3.4000000000000002E-4</v>
      </c>
      <c r="R343" s="346">
        <f>Q343*H343</f>
        <v>4.8382000000000008E-3</v>
      </c>
      <c r="S343" s="346">
        <v>0</v>
      </c>
      <c r="T343" s="347">
        <f>S343*H343</f>
        <v>0</v>
      </c>
      <c r="U343" s="143"/>
      <c r="V343" s="143"/>
      <c r="W343" s="143"/>
      <c r="X343" s="143"/>
      <c r="Y343" s="143"/>
      <c r="Z343" s="143"/>
      <c r="AA343" s="143"/>
      <c r="AB343" s="143"/>
      <c r="AC343" s="143"/>
      <c r="AD343" s="143"/>
      <c r="AE343" s="143"/>
      <c r="AR343" s="348" t="s">
        <v>149</v>
      </c>
      <c r="AT343" s="348" t="s">
        <v>144</v>
      </c>
      <c r="AU343" s="348" t="s">
        <v>88</v>
      </c>
      <c r="AY343" s="132" t="s">
        <v>142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32" t="s">
        <v>86</v>
      </c>
      <c r="BK343" s="231">
        <f>ROUND(I343*H343,2)</f>
        <v>0</v>
      </c>
      <c r="BL343" s="132" t="s">
        <v>149</v>
      </c>
      <c r="BM343" s="348" t="s">
        <v>793</v>
      </c>
    </row>
    <row r="344" spans="1:65" s="354" customFormat="1" ht="11.25" x14ac:dyDescent="0.2">
      <c r="B344" s="355"/>
      <c r="D344" s="349" t="s">
        <v>153</v>
      </c>
      <c r="E344" s="356" t="s">
        <v>1</v>
      </c>
      <c r="F344" s="357" t="s">
        <v>236</v>
      </c>
      <c r="H344" s="356" t="s">
        <v>1</v>
      </c>
      <c r="I344" s="261"/>
      <c r="L344" s="355"/>
      <c r="M344" s="358"/>
      <c r="N344" s="359"/>
      <c r="O344" s="359"/>
      <c r="P344" s="359"/>
      <c r="Q344" s="359"/>
      <c r="R344" s="359"/>
      <c r="S344" s="359"/>
      <c r="T344" s="360"/>
      <c r="AT344" s="356" t="s">
        <v>153</v>
      </c>
      <c r="AU344" s="356" t="s">
        <v>88</v>
      </c>
      <c r="AV344" s="354" t="s">
        <v>86</v>
      </c>
      <c r="AW344" s="354" t="s">
        <v>34</v>
      </c>
      <c r="AX344" s="354" t="s">
        <v>79</v>
      </c>
      <c r="AY344" s="356" t="s">
        <v>142</v>
      </c>
    </row>
    <row r="345" spans="1:65" s="361" customFormat="1" ht="11.25" x14ac:dyDescent="0.2">
      <c r="B345" s="362"/>
      <c r="D345" s="349" t="s">
        <v>153</v>
      </c>
      <c r="E345" s="363" t="s">
        <v>1</v>
      </c>
      <c r="F345" s="364" t="s">
        <v>788</v>
      </c>
      <c r="H345" s="365">
        <v>14.23</v>
      </c>
      <c r="I345" s="262"/>
      <c r="L345" s="362"/>
      <c r="M345" s="366"/>
      <c r="N345" s="367"/>
      <c r="O345" s="367"/>
      <c r="P345" s="367"/>
      <c r="Q345" s="367"/>
      <c r="R345" s="367"/>
      <c r="S345" s="367"/>
      <c r="T345" s="368"/>
      <c r="AT345" s="363" t="s">
        <v>153</v>
      </c>
      <c r="AU345" s="363" t="s">
        <v>88</v>
      </c>
      <c r="AV345" s="361" t="s">
        <v>88</v>
      </c>
      <c r="AW345" s="361" t="s">
        <v>34</v>
      </c>
      <c r="AX345" s="361" t="s">
        <v>86</v>
      </c>
      <c r="AY345" s="363" t="s">
        <v>142</v>
      </c>
    </row>
    <row r="346" spans="1:65" s="270" customFormat="1" ht="44.25" customHeight="1" x14ac:dyDescent="0.2">
      <c r="A346" s="143"/>
      <c r="B346" s="144"/>
      <c r="C346" s="338" t="s">
        <v>794</v>
      </c>
      <c r="D346" s="338" t="s">
        <v>144</v>
      </c>
      <c r="E346" s="339" t="s">
        <v>390</v>
      </c>
      <c r="F346" s="340" t="s">
        <v>391</v>
      </c>
      <c r="G346" s="341" t="s">
        <v>181</v>
      </c>
      <c r="H346" s="342">
        <v>2.7E-2</v>
      </c>
      <c r="I346" s="85"/>
      <c r="J346" s="343">
        <f>ROUND(I346*H346,2)</f>
        <v>0</v>
      </c>
      <c r="K346" s="340" t="s">
        <v>1</v>
      </c>
      <c r="L346" s="144"/>
      <c r="M346" s="344" t="s">
        <v>1</v>
      </c>
      <c r="N346" s="345" t="s">
        <v>44</v>
      </c>
      <c r="O346" s="346">
        <v>42.051000000000002</v>
      </c>
      <c r="P346" s="346">
        <f>O346*H346</f>
        <v>1.1353770000000001</v>
      </c>
      <c r="Q346" s="346">
        <v>2.5791300000000001</v>
      </c>
      <c r="R346" s="346">
        <f>Q346*H346</f>
        <v>6.9636509999999999E-2</v>
      </c>
      <c r="S346" s="346">
        <v>0</v>
      </c>
      <c r="T346" s="347">
        <f>S346*H346</f>
        <v>0</v>
      </c>
      <c r="U346" s="143"/>
      <c r="V346" s="143"/>
      <c r="W346" s="143"/>
      <c r="X346" s="143"/>
      <c r="Y346" s="143"/>
      <c r="Z346" s="143"/>
      <c r="AA346" s="143"/>
      <c r="AB346" s="143"/>
      <c r="AC346" s="143"/>
      <c r="AD346" s="143"/>
      <c r="AE346" s="143"/>
      <c r="AR346" s="348" t="s">
        <v>149</v>
      </c>
      <c r="AT346" s="348" t="s">
        <v>144</v>
      </c>
      <c r="AU346" s="348" t="s">
        <v>88</v>
      </c>
      <c r="AY346" s="132" t="s">
        <v>142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32" t="s">
        <v>86</v>
      </c>
      <c r="BK346" s="231">
        <f>ROUND(I346*H346,2)</f>
        <v>0</v>
      </c>
      <c r="BL346" s="132" t="s">
        <v>149</v>
      </c>
      <c r="BM346" s="348" t="s">
        <v>795</v>
      </c>
    </row>
    <row r="347" spans="1:65" s="354" customFormat="1" ht="22.5" x14ac:dyDescent="0.2">
      <c r="B347" s="355"/>
      <c r="D347" s="349" t="s">
        <v>153</v>
      </c>
      <c r="E347" s="356" t="s">
        <v>1</v>
      </c>
      <c r="F347" s="357" t="s">
        <v>796</v>
      </c>
      <c r="H347" s="356" t="s">
        <v>1</v>
      </c>
      <c r="I347" s="261"/>
      <c r="L347" s="355"/>
      <c r="M347" s="358"/>
      <c r="N347" s="359"/>
      <c r="O347" s="359"/>
      <c r="P347" s="359"/>
      <c r="Q347" s="359"/>
      <c r="R347" s="359"/>
      <c r="S347" s="359"/>
      <c r="T347" s="360"/>
      <c r="AT347" s="356" t="s">
        <v>153</v>
      </c>
      <c r="AU347" s="356" t="s">
        <v>88</v>
      </c>
      <c r="AV347" s="354" t="s">
        <v>86</v>
      </c>
      <c r="AW347" s="354" t="s">
        <v>34</v>
      </c>
      <c r="AX347" s="354" t="s">
        <v>79</v>
      </c>
      <c r="AY347" s="356" t="s">
        <v>142</v>
      </c>
    </row>
    <row r="348" spans="1:65" s="361" customFormat="1" ht="11.25" x14ac:dyDescent="0.2">
      <c r="B348" s="362"/>
      <c r="D348" s="349" t="s">
        <v>153</v>
      </c>
      <c r="E348" s="363" t="s">
        <v>1</v>
      </c>
      <c r="F348" s="364" t="s">
        <v>797</v>
      </c>
      <c r="H348" s="365">
        <v>2.7E-2</v>
      </c>
      <c r="I348" s="262"/>
      <c r="L348" s="362"/>
      <c r="M348" s="366"/>
      <c r="N348" s="367"/>
      <c r="O348" s="367"/>
      <c r="P348" s="367"/>
      <c r="Q348" s="367"/>
      <c r="R348" s="367"/>
      <c r="S348" s="367"/>
      <c r="T348" s="368"/>
      <c r="AT348" s="363" t="s">
        <v>153</v>
      </c>
      <c r="AU348" s="363" t="s">
        <v>88</v>
      </c>
      <c r="AV348" s="361" t="s">
        <v>88</v>
      </c>
      <c r="AW348" s="361" t="s">
        <v>34</v>
      </c>
      <c r="AX348" s="361" t="s">
        <v>86</v>
      </c>
      <c r="AY348" s="363" t="s">
        <v>142</v>
      </c>
    </row>
    <row r="349" spans="1:65" s="270" customFormat="1" ht="33" customHeight="1" x14ac:dyDescent="0.2">
      <c r="A349" s="143"/>
      <c r="B349" s="144"/>
      <c r="C349" s="338" t="s">
        <v>798</v>
      </c>
      <c r="D349" s="338" t="s">
        <v>144</v>
      </c>
      <c r="E349" s="339" t="s">
        <v>799</v>
      </c>
      <c r="F349" s="340" t="s">
        <v>800</v>
      </c>
      <c r="G349" s="341" t="s">
        <v>268</v>
      </c>
      <c r="H349" s="342">
        <v>2.1</v>
      </c>
      <c r="I349" s="85"/>
      <c r="J349" s="343">
        <f>ROUND(I349*H349,2)</f>
        <v>0</v>
      </c>
      <c r="K349" s="340" t="s">
        <v>148</v>
      </c>
      <c r="L349" s="144"/>
      <c r="M349" s="344" t="s">
        <v>1</v>
      </c>
      <c r="N349" s="345" t="s">
        <v>44</v>
      </c>
      <c r="O349" s="346">
        <v>2.6</v>
      </c>
      <c r="P349" s="346">
        <f>O349*H349</f>
        <v>5.4600000000000009</v>
      </c>
      <c r="Q349" s="346">
        <v>2.82E-3</v>
      </c>
      <c r="R349" s="346">
        <f>Q349*H349</f>
        <v>5.9220000000000002E-3</v>
      </c>
      <c r="S349" s="346">
        <v>0.10100000000000001</v>
      </c>
      <c r="T349" s="347">
        <f>S349*H349</f>
        <v>0.21210000000000001</v>
      </c>
      <c r="U349" s="143"/>
      <c r="V349" s="143"/>
      <c r="W349" s="143"/>
      <c r="X349" s="143"/>
      <c r="Y349" s="143"/>
      <c r="Z349" s="143"/>
      <c r="AA349" s="143"/>
      <c r="AB349" s="143"/>
      <c r="AC349" s="143"/>
      <c r="AD349" s="143"/>
      <c r="AE349" s="143"/>
      <c r="AR349" s="348" t="s">
        <v>149</v>
      </c>
      <c r="AT349" s="348" t="s">
        <v>144</v>
      </c>
      <c r="AU349" s="348" t="s">
        <v>88</v>
      </c>
      <c r="AY349" s="132" t="s">
        <v>142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32" t="s">
        <v>86</v>
      </c>
      <c r="BK349" s="231">
        <f>ROUND(I349*H349,2)</f>
        <v>0</v>
      </c>
      <c r="BL349" s="132" t="s">
        <v>149</v>
      </c>
      <c r="BM349" s="348" t="s">
        <v>801</v>
      </c>
    </row>
    <row r="350" spans="1:65" s="361" customFormat="1" ht="11.25" x14ac:dyDescent="0.2">
      <c r="B350" s="362"/>
      <c r="D350" s="349" t="s">
        <v>153</v>
      </c>
      <c r="E350" s="363" t="s">
        <v>1</v>
      </c>
      <c r="F350" s="364" t="s">
        <v>802</v>
      </c>
      <c r="H350" s="365">
        <v>2.1</v>
      </c>
      <c r="I350" s="262"/>
      <c r="L350" s="362"/>
      <c r="M350" s="366"/>
      <c r="N350" s="367"/>
      <c r="O350" s="367"/>
      <c r="P350" s="367"/>
      <c r="Q350" s="367"/>
      <c r="R350" s="367"/>
      <c r="S350" s="367"/>
      <c r="T350" s="368"/>
      <c r="AT350" s="363" t="s">
        <v>153</v>
      </c>
      <c r="AU350" s="363" t="s">
        <v>88</v>
      </c>
      <c r="AV350" s="361" t="s">
        <v>88</v>
      </c>
      <c r="AW350" s="361" t="s">
        <v>34</v>
      </c>
      <c r="AX350" s="361" t="s">
        <v>86</v>
      </c>
      <c r="AY350" s="363" t="s">
        <v>142</v>
      </c>
    </row>
    <row r="351" spans="1:65" s="325" customFormat="1" ht="22.9" customHeight="1" x14ac:dyDescent="0.2">
      <c r="B351" s="326"/>
      <c r="D351" s="327" t="s">
        <v>78</v>
      </c>
      <c r="E351" s="336" t="s">
        <v>397</v>
      </c>
      <c r="F351" s="336" t="s">
        <v>398</v>
      </c>
      <c r="I351" s="259"/>
      <c r="J351" s="337">
        <f>BK351</f>
        <v>0</v>
      </c>
      <c r="L351" s="326"/>
      <c r="M351" s="330"/>
      <c r="N351" s="331"/>
      <c r="O351" s="331"/>
      <c r="P351" s="332">
        <f>SUM(P352:P359)</f>
        <v>8.3027700000000006</v>
      </c>
      <c r="Q351" s="331"/>
      <c r="R351" s="332">
        <f>SUM(R352:R359)</f>
        <v>0</v>
      </c>
      <c r="S351" s="331"/>
      <c r="T351" s="333">
        <f>SUM(T352:T359)</f>
        <v>0</v>
      </c>
      <c r="AR351" s="327" t="s">
        <v>86</v>
      </c>
      <c r="AT351" s="334" t="s">
        <v>78</v>
      </c>
      <c r="AU351" s="334" t="s">
        <v>86</v>
      </c>
      <c r="AY351" s="327" t="s">
        <v>142</v>
      </c>
      <c r="BK351" s="335">
        <f>SUM(BK352:BK359)</f>
        <v>0</v>
      </c>
    </row>
    <row r="352" spans="1:65" s="270" customFormat="1" ht="21.75" customHeight="1" x14ac:dyDescent="0.2">
      <c r="A352" s="143"/>
      <c r="B352" s="144"/>
      <c r="C352" s="338" t="s">
        <v>803</v>
      </c>
      <c r="D352" s="338" t="s">
        <v>144</v>
      </c>
      <c r="E352" s="339" t="s">
        <v>400</v>
      </c>
      <c r="F352" s="340" t="s">
        <v>401</v>
      </c>
      <c r="G352" s="341" t="s">
        <v>245</v>
      </c>
      <c r="H352" s="342">
        <v>276.75900000000001</v>
      </c>
      <c r="I352" s="85"/>
      <c r="J352" s="343">
        <f>ROUND(I352*H352,2)</f>
        <v>0</v>
      </c>
      <c r="K352" s="340" t="s">
        <v>1</v>
      </c>
      <c r="L352" s="144"/>
      <c r="M352" s="344" t="s">
        <v>1</v>
      </c>
      <c r="N352" s="345" t="s">
        <v>44</v>
      </c>
      <c r="O352" s="346">
        <v>0.03</v>
      </c>
      <c r="P352" s="346">
        <f>O352*H352</f>
        <v>8.3027700000000006</v>
      </c>
      <c r="Q352" s="346">
        <v>0</v>
      </c>
      <c r="R352" s="346">
        <f>Q352*H352</f>
        <v>0</v>
      </c>
      <c r="S352" s="346">
        <v>0</v>
      </c>
      <c r="T352" s="347">
        <f>S352*H352</f>
        <v>0</v>
      </c>
      <c r="U352" s="143"/>
      <c r="V352" s="143"/>
      <c r="W352" s="143"/>
      <c r="X352" s="143"/>
      <c r="Y352" s="143"/>
      <c r="Z352" s="143"/>
      <c r="AA352" s="143"/>
      <c r="AB352" s="143"/>
      <c r="AC352" s="143"/>
      <c r="AD352" s="143"/>
      <c r="AE352" s="143"/>
      <c r="AR352" s="348" t="s">
        <v>149</v>
      </c>
      <c r="AT352" s="348" t="s">
        <v>144</v>
      </c>
      <c r="AU352" s="348" t="s">
        <v>88</v>
      </c>
      <c r="AY352" s="132" t="s">
        <v>142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32" t="s">
        <v>86</v>
      </c>
      <c r="BK352" s="231">
        <f>ROUND(I352*H352,2)</f>
        <v>0</v>
      </c>
      <c r="BL352" s="132" t="s">
        <v>149</v>
      </c>
      <c r="BM352" s="348" t="s">
        <v>804</v>
      </c>
    </row>
    <row r="353" spans="1:65" s="354" customFormat="1" ht="11.25" x14ac:dyDescent="0.2">
      <c r="B353" s="355"/>
      <c r="D353" s="349" t="s">
        <v>153</v>
      </c>
      <c r="E353" s="356" t="s">
        <v>1</v>
      </c>
      <c r="F353" s="357" t="s">
        <v>403</v>
      </c>
      <c r="H353" s="356" t="s">
        <v>1</v>
      </c>
      <c r="I353" s="261"/>
      <c r="L353" s="355"/>
      <c r="M353" s="358"/>
      <c r="N353" s="359"/>
      <c r="O353" s="359"/>
      <c r="P353" s="359"/>
      <c r="Q353" s="359"/>
      <c r="R353" s="359"/>
      <c r="S353" s="359"/>
      <c r="T353" s="360"/>
      <c r="AT353" s="356" t="s">
        <v>153</v>
      </c>
      <c r="AU353" s="356" t="s">
        <v>88</v>
      </c>
      <c r="AV353" s="354" t="s">
        <v>86</v>
      </c>
      <c r="AW353" s="354" t="s">
        <v>34</v>
      </c>
      <c r="AX353" s="354" t="s">
        <v>79</v>
      </c>
      <c r="AY353" s="356" t="s">
        <v>142</v>
      </c>
    </row>
    <row r="354" spans="1:65" s="354" customFormat="1" ht="11.25" x14ac:dyDescent="0.2">
      <c r="B354" s="355"/>
      <c r="D354" s="349" t="s">
        <v>153</v>
      </c>
      <c r="E354" s="356" t="s">
        <v>1</v>
      </c>
      <c r="F354" s="357" t="s">
        <v>404</v>
      </c>
      <c r="H354" s="356" t="s">
        <v>1</v>
      </c>
      <c r="I354" s="261"/>
      <c r="L354" s="355"/>
      <c r="M354" s="358"/>
      <c r="N354" s="359"/>
      <c r="O354" s="359"/>
      <c r="P354" s="359"/>
      <c r="Q354" s="359"/>
      <c r="R354" s="359"/>
      <c r="S354" s="359"/>
      <c r="T354" s="360"/>
      <c r="AT354" s="356" t="s">
        <v>153</v>
      </c>
      <c r="AU354" s="356" t="s">
        <v>88</v>
      </c>
      <c r="AV354" s="354" t="s">
        <v>86</v>
      </c>
      <c r="AW354" s="354" t="s">
        <v>34</v>
      </c>
      <c r="AX354" s="354" t="s">
        <v>79</v>
      </c>
      <c r="AY354" s="356" t="s">
        <v>142</v>
      </c>
    </row>
    <row r="355" spans="1:65" s="354" customFormat="1" ht="11.25" x14ac:dyDescent="0.2">
      <c r="B355" s="355"/>
      <c r="D355" s="349" t="s">
        <v>153</v>
      </c>
      <c r="E355" s="356" t="s">
        <v>1</v>
      </c>
      <c r="F355" s="357" t="s">
        <v>229</v>
      </c>
      <c r="H355" s="356" t="s">
        <v>1</v>
      </c>
      <c r="I355" s="261"/>
      <c r="L355" s="355"/>
      <c r="M355" s="358"/>
      <c r="N355" s="359"/>
      <c r="O355" s="359"/>
      <c r="P355" s="359"/>
      <c r="Q355" s="359"/>
      <c r="R355" s="359"/>
      <c r="S355" s="359"/>
      <c r="T355" s="360"/>
      <c r="AT355" s="356" t="s">
        <v>153</v>
      </c>
      <c r="AU355" s="356" t="s">
        <v>88</v>
      </c>
      <c r="AV355" s="354" t="s">
        <v>86</v>
      </c>
      <c r="AW355" s="354" t="s">
        <v>34</v>
      </c>
      <c r="AX355" s="354" t="s">
        <v>79</v>
      </c>
      <c r="AY355" s="356" t="s">
        <v>142</v>
      </c>
    </row>
    <row r="356" spans="1:65" s="361" customFormat="1" ht="11.25" x14ac:dyDescent="0.2">
      <c r="B356" s="362"/>
      <c r="D356" s="349" t="s">
        <v>153</v>
      </c>
      <c r="E356" s="363" t="s">
        <v>1</v>
      </c>
      <c r="F356" s="364" t="s">
        <v>805</v>
      </c>
      <c r="H356" s="365">
        <v>265.64999999999998</v>
      </c>
      <c r="I356" s="262"/>
      <c r="L356" s="362"/>
      <c r="M356" s="366"/>
      <c r="N356" s="367"/>
      <c r="O356" s="367"/>
      <c r="P356" s="367"/>
      <c r="Q356" s="367"/>
      <c r="R356" s="367"/>
      <c r="S356" s="367"/>
      <c r="T356" s="368"/>
      <c r="AT356" s="363" t="s">
        <v>153</v>
      </c>
      <c r="AU356" s="363" t="s">
        <v>88</v>
      </c>
      <c r="AV356" s="361" t="s">
        <v>88</v>
      </c>
      <c r="AW356" s="361" t="s">
        <v>34</v>
      </c>
      <c r="AX356" s="361" t="s">
        <v>79</v>
      </c>
      <c r="AY356" s="363" t="s">
        <v>142</v>
      </c>
    </row>
    <row r="357" spans="1:65" s="361" customFormat="1" ht="22.5" x14ac:dyDescent="0.2">
      <c r="B357" s="362"/>
      <c r="D357" s="349" t="s">
        <v>153</v>
      </c>
      <c r="E357" s="363" t="s">
        <v>1</v>
      </c>
      <c r="F357" s="364" t="s">
        <v>806</v>
      </c>
      <c r="H357" s="365">
        <v>5.1529999999999996</v>
      </c>
      <c r="I357" s="262"/>
      <c r="L357" s="362"/>
      <c r="M357" s="366"/>
      <c r="N357" s="367"/>
      <c r="O357" s="367"/>
      <c r="P357" s="367"/>
      <c r="Q357" s="367"/>
      <c r="R357" s="367"/>
      <c r="S357" s="367"/>
      <c r="T357" s="368"/>
      <c r="AT357" s="363" t="s">
        <v>153</v>
      </c>
      <c r="AU357" s="363" t="s">
        <v>88</v>
      </c>
      <c r="AV357" s="361" t="s">
        <v>88</v>
      </c>
      <c r="AW357" s="361" t="s">
        <v>34</v>
      </c>
      <c r="AX357" s="361" t="s">
        <v>79</v>
      </c>
      <c r="AY357" s="363" t="s">
        <v>142</v>
      </c>
    </row>
    <row r="358" spans="1:65" s="361" customFormat="1" ht="22.5" x14ac:dyDescent="0.2">
      <c r="B358" s="362"/>
      <c r="D358" s="349" t="s">
        <v>153</v>
      </c>
      <c r="E358" s="363" t="s">
        <v>1</v>
      </c>
      <c r="F358" s="364" t="s">
        <v>807</v>
      </c>
      <c r="H358" s="365">
        <v>5.9560000000000004</v>
      </c>
      <c r="I358" s="262"/>
      <c r="L358" s="362"/>
      <c r="M358" s="366"/>
      <c r="N358" s="367"/>
      <c r="O358" s="367"/>
      <c r="P358" s="367"/>
      <c r="Q358" s="367"/>
      <c r="R358" s="367"/>
      <c r="S358" s="367"/>
      <c r="T358" s="368"/>
      <c r="AT358" s="363" t="s">
        <v>153</v>
      </c>
      <c r="AU358" s="363" t="s">
        <v>88</v>
      </c>
      <c r="AV358" s="361" t="s">
        <v>88</v>
      </c>
      <c r="AW358" s="361" t="s">
        <v>34</v>
      </c>
      <c r="AX358" s="361" t="s">
        <v>79</v>
      </c>
      <c r="AY358" s="363" t="s">
        <v>142</v>
      </c>
    </row>
    <row r="359" spans="1:65" s="369" customFormat="1" ht="11.25" x14ac:dyDescent="0.2">
      <c r="B359" s="370"/>
      <c r="D359" s="349" t="s">
        <v>153</v>
      </c>
      <c r="E359" s="371" t="s">
        <v>1</v>
      </c>
      <c r="F359" s="372" t="s">
        <v>159</v>
      </c>
      <c r="H359" s="373">
        <v>276.75900000000001</v>
      </c>
      <c r="I359" s="263"/>
      <c r="L359" s="370"/>
      <c r="M359" s="374"/>
      <c r="N359" s="375"/>
      <c r="O359" s="375"/>
      <c r="P359" s="375"/>
      <c r="Q359" s="375"/>
      <c r="R359" s="375"/>
      <c r="S359" s="375"/>
      <c r="T359" s="376"/>
      <c r="AT359" s="371" t="s">
        <v>153</v>
      </c>
      <c r="AU359" s="371" t="s">
        <v>88</v>
      </c>
      <c r="AV359" s="369" t="s">
        <v>149</v>
      </c>
      <c r="AW359" s="369" t="s">
        <v>34</v>
      </c>
      <c r="AX359" s="369" t="s">
        <v>86</v>
      </c>
      <c r="AY359" s="371" t="s">
        <v>142</v>
      </c>
    </row>
    <row r="360" spans="1:65" s="325" customFormat="1" ht="22.9" customHeight="1" x14ac:dyDescent="0.2">
      <c r="B360" s="326"/>
      <c r="D360" s="327" t="s">
        <v>78</v>
      </c>
      <c r="E360" s="336" t="s">
        <v>406</v>
      </c>
      <c r="F360" s="336" t="s">
        <v>407</v>
      </c>
      <c r="I360" s="259"/>
      <c r="J360" s="337">
        <f>BK360</f>
        <v>0</v>
      </c>
      <c r="L360" s="326"/>
      <c r="M360" s="330"/>
      <c r="N360" s="331"/>
      <c r="O360" s="331"/>
      <c r="P360" s="332">
        <f>P361</f>
        <v>230.97034900000003</v>
      </c>
      <c r="Q360" s="331"/>
      <c r="R360" s="332">
        <f>R361</f>
        <v>0</v>
      </c>
      <c r="S360" s="331"/>
      <c r="T360" s="333">
        <f>T361</f>
        <v>0</v>
      </c>
      <c r="AR360" s="327" t="s">
        <v>86</v>
      </c>
      <c r="AT360" s="334" t="s">
        <v>78</v>
      </c>
      <c r="AU360" s="334" t="s">
        <v>86</v>
      </c>
      <c r="AY360" s="327" t="s">
        <v>142</v>
      </c>
      <c r="BK360" s="335">
        <f>BK361</f>
        <v>0</v>
      </c>
    </row>
    <row r="361" spans="1:65" s="270" customFormat="1" ht="33" customHeight="1" x14ac:dyDescent="0.2">
      <c r="A361" s="143"/>
      <c r="B361" s="144"/>
      <c r="C361" s="338" t="s">
        <v>808</v>
      </c>
      <c r="D361" s="338" t="s">
        <v>144</v>
      </c>
      <c r="E361" s="339" t="s">
        <v>809</v>
      </c>
      <c r="F361" s="340" t="s">
        <v>810</v>
      </c>
      <c r="G361" s="341" t="s">
        <v>245</v>
      </c>
      <c r="H361" s="342">
        <v>303.50900000000001</v>
      </c>
      <c r="I361" s="85"/>
      <c r="J361" s="343">
        <f>ROUND(I361*H361,2)</f>
        <v>0</v>
      </c>
      <c r="K361" s="340" t="s">
        <v>148</v>
      </c>
      <c r="L361" s="144"/>
      <c r="M361" s="344" t="s">
        <v>1</v>
      </c>
      <c r="N361" s="345" t="s">
        <v>44</v>
      </c>
      <c r="O361" s="346">
        <v>0.76100000000000001</v>
      </c>
      <c r="P361" s="346">
        <f>O361*H361</f>
        <v>230.97034900000003</v>
      </c>
      <c r="Q361" s="346">
        <v>0</v>
      </c>
      <c r="R361" s="346">
        <f>Q361*H361</f>
        <v>0</v>
      </c>
      <c r="S361" s="346">
        <v>0</v>
      </c>
      <c r="T361" s="347">
        <f>S361*H361</f>
        <v>0</v>
      </c>
      <c r="U361" s="143"/>
      <c r="V361" s="143"/>
      <c r="W361" s="143"/>
      <c r="X361" s="143"/>
      <c r="Y361" s="143"/>
      <c r="Z361" s="143"/>
      <c r="AA361" s="143"/>
      <c r="AB361" s="143"/>
      <c r="AC361" s="143"/>
      <c r="AD361" s="143"/>
      <c r="AE361" s="143"/>
      <c r="AR361" s="348" t="s">
        <v>149</v>
      </c>
      <c r="AT361" s="348" t="s">
        <v>144</v>
      </c>
      <c r="AU361" s="348" t="s">
        <v>88</v>
      </c>
      <c r="AY361" s="132" t="s">
        <v>142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32" t="s">
        <v>86</v>
      </c>
      <c r="BK361" s="231">
        <f>ROUND(I361*H361,2)</f>
        <v>0</v>
      </c>
      <c r="BL361" s="132" t="s">
        <v>149</v>
      </c>
      <c r="BM361" s="348" t="s">
        <v>811</v>
      </c>
    </row>
    <row r="362" spans="1:65" s="325" customFormat="1" ht="25.9" customHeight="1" x14ac:dyDescent="0.2">
      <c r="B362" s="326"/>
      <c r="D362" s="327" t="s">
        <v>78</v>
      </c>
      <c r="E362" s="328" t="s">
        <v>412</v>
      </c>
      <c r="F362" s="328" t="s">
        <v>413</v>
      </c>
      <c r="I362" s="259"/>
      <c r="J362" s="329">
        <f>BK362</f>
        <v>0</v>
      </c>
      <c r="L362" s="326"/>
      <c r="M362" s="330"/>
      <c r="N362" s="331"/>
      <c r="O362" s="331"/>
      <c r="P362" s="332">
        <f>SUM(P363:P365)</f>
        <v>0</v>
      </c>
      <c r="Q362" s="331"/>
      <c r="R362" s="332">
        <f>SUM(R363:R365)</f>
        <v>0</v>
      </c>
      <c r="S362" s="331"/>
      <c r="T362" s="333">
        <f>SUM(T363:T365)</f>
        <v>0</v>
      </c>
      <c r="AR362" s="327" t="s">
        <v>149</v>
      </c>
      <c r="AT362" s="334" t="s">
        <v>78</v>
      </c>
      <c r="AU362" s="334" t="s">
        <v>79</v>
      </c>
      <c r="AY362" s="327" t="s">
        <v>142</v>
      </c>
      <c r="BK362" s="335">
        <f>SUM(BK363:BK365)</f>
        <v>0</v>
      </c>
    </row>
    <row r="363" spans="1:65" s="270" customFormat="1" ht="21.75" customHeight="1" x14ac:dyDescent="0.2">
      <c r="A363" s="143"/>
      <c r="B363" s="144"/>
      <c r="C363" s="338" t="s">
        <v>812</v>
      </c>
      <c r="D363" s="338" t="s">
        <v>144</v>
      </c>
      <c r="E363" s="339" t="s">
        <v>813</v>
      </c>
      <c r="F363" s="340" t="s">
        <v>814</v>
      </c>
      <c r="G363" s="341" t="s">
        <v>357</v>
      </c>
      <c r="H363" s="342">
        <v>1</v>
      </c>
      <c r="I363" s="85"/>
      <c r="J363" s="343">
        <f>ROUND(I363*H363,2)</f>
        <v>0</v>
      </c>
      <c r="K363" s="340" t="s">
        <v>1</v>
      </c>
      <c r="L363" s="144"/>
      <c r="M363" s="344" t="s">
        <v>1</v>
      </c>
      <c r="N363" s="345" t="s">
        <v>44</v>
      </c>
      <c r="O363" s="346">
        <v>0</v>
      </c>
      <c r="P363" s="346">
        <f>O363*H363</f>
        <v>0</v>
      </c>
      <c r="Q363" s="346">
        <v>0</v>
      </c>
      <c r="R363" s="346">
        <f>Q363*H363</f>
        <v>0</v>
      </c>
      <c r="S363" s="346">
        <v>0</v>
      </c>
      <c r="T363" s="347">
        <f>S363*H363</f>
        <v>0</v>
      </c>
      <c r="U363" s="143"/>
      <c r="V363" s="143"/>
      <c r="W363" s="143"/>
      <c r="X363" s="143"/>
      <c r="Y363" s="143"/>
      <c r="Z363" s="143"/>
      <c r="AA363" s="143"/>
      <c r="AB363" s="143"/>
      <c r="AC363" s="143"/>
      <c r="AD363" s="143"/>
      <c r="AE363" s="143"/>
      <c r="AR363" s="348" t="s">
        <v>437</v>
      </c>
      <c r="AT363" s="348" t="s">
        <v>144</v>
      </c>
      <c r="AU363" s="348" t="s">
        <v>86</v>
      </c>
      <c r="AY363" s="132" t="s">
        <v>142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32" t="s">
        <v>86</v>
      </c>
      <c r="BK363" s="231">
        <f>ROUND(I363*H363,2)</f>
        <v>0</v>
      </c>
      <c r="BL363" s="132" t="s">
        <v>437</v>
      </c>
      <c r="BM363" s="348" t="s">
        <v>815</v>
      </c>
    </row>
    <row r="364" spans="1:65" s="270" customFormat="1" ht="33" customHeight="1" x14ac:dyDescent="0.2">
      <c r="A364" s="143"/>
      <c r="B364" s="144"/>
      <c r="C364" s="338" t="s">
        <v>816</v>
      </c>
      <c r="D364" s="338" t="s">
        <v>144</v>
      </c>
      <c r="E364" s="339" t="s">
        <v>440</v>
      </c>
      <c r="F364" s="340" t="s">
        <v>441</v>
      </c>
      <c r="G364" s="341" t="s">
        <v>442</v>
      </c>
      <c r="H364" s="342">
        <v>50</v>
      </c>
      <c r="I364" s="85"/>
      <c r="J364" s="343">
        <f>ROUND(I364*H364,2)</f>
        <v>0</v>
      </c>
      <c r="K364" s="340" t="s">
        <v>1</v>
      </c>
      <c r="L364" s="144"/>
      <c r="M364" s="344" t="s">
        <v>1</v>
      </c>
      <c r="N364" s="345" t="s">
        <v>44</v>
      </c>
      <c r="O364" s="346">
        <v>0</v>
      </c>
      <c r="P364" s="346">
        <f>O364*H364</f>
        <v>0</v>
      </c>
      <c r="Q364" s="346">
        <v>0</v>
      </c>
      <c r="R364" s="346">
        <f>Q364*H364</f>
        <v>0</v>
      </c>
      <c r="S364" s="346">
        <v>0</v>
      </c>
      <c r="T364" s="347">
        <f>S364*H364</f>
        <v>0</v>
      </c>
      <c r="U364" s="143"/>
      <c r="V364" s="143"/>
      <c r="W364" s="143"/>
      <c r="X364" s="143"/>
      <c r="Y364" s="143"/>
      <c r="Z364" s="143"/>
      <c r="AA364" s="143"/>
      <c r="AB364" s="143"/>
      <c r="AC364" s="143"/>
      <c r="AD364" s="143"/>
      <c r="AE364" s="143"/>
      <c r="AR364" s="348" t="s">
        <v>437</v>
      </c>
      <c r="AT364" s="348" t="s">
        <v>144</v>
      </c>
      <c r="AU364" s="348" t="s">
        <v>86</v>
      </c>
      <c r="AY364" s="132" t="s">
        <v>142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32" t="s">
        <v>86</v>
      </c>
      <c r="BK364" s="231">
        <f>ROUND(I364*H364,2)</f>
        <v>0</v>
      </c>
      <c r="BL364" s="132" t="s">
        <v>437</v>
      </c>
      <c r="BM364" s="348" t="s">
        <v>817</v>
      </c>
    </row>
    <row r="365" spans="1:65" s="270" customFormat="1" ht="66.75" customHeight="1" x14ac:dyDescent="0.2">
      <c r="A365" s="143"/>
      <c r="B365" s="144"/>
      <c r="C365" s="338" t="s">
        <v>818</v>
      </c>
      <c r="D365" s="338" t="s">
        <v>144</v>
      </c>
      <c r="E365" s="339" t="s">
        <v>819</v>
      </c>
      <c r="F365" s="340" t="s">
        <v>820</v>
      </c>
      <c r="G365" s="341" t="s">
        <v>821</v>
      </c>
      <c r="H365" s="342">
        <v>1</v>
      </c>
      <c r="I365" s="85"/>
      <c r="J365" s="343">
        <f>ROUND(I365*H365,2)</f>
        <v>0</v>
      </c>
      <c r="K365" s="340" t="s">
        <v>1</v>
      </c>
      <c r="L365" s="144"/>
      <c r="M365" s="394" t="s">
        <v>1</v>
      </c>
      <c r="N365" s="395" t="s">
        <v>44</v>
      </c>
      <c r="O365" s="396">
        <v>0</v>
      </c>
      <c r="P365" s="396">
        <f>O365*H365</f>
        <v>0</v>
      </c>
      <c r="Q365" s="396">
        <v>0</v>
      </c>
      <c r="R365" s="396">
        <f>Q365*H365</f>
        <v>0</v>
      </c>
      <c r="S365" s="396">
        <v>0</v>
      </c>
      <c r="T365" s="397">
        <f>S365*H365</f>
        <v>0</v>
      </c>
      <c r="U365" s="143"/>
      <c r="V365" s="143"/>
      <c r="W365" s="143"/>
      <c r="X365" s="143"/>
      <c r="Y365" s="143"/>
      <c r="Z365" s="143"/>
      <c r="AA365" s="143"/>
      <c r="AB365" s="143"/>
      <c r="AC365" s="143"/>
      <c r="AD365" s="143"/>
      <c r="AE365" s="143"/>
      <c r="AR365" s="348" t="s">
        <v>437</v>
      </c>
      <c r="AT365" s="348" t="s">
        <v>144</v>
      </c>
      <c r="AU365" s="348" t="s">
        <v>86</v>
      </c>
      <c r="AY365" s="132" t="s">
        <v>142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32" t="s">
        <v>86</v>
      </c>
      <c r="BK365" s="231">
        <f>ROUND(I365*H365,2)</f>
        <v>0</v>
      </c>
      <c r="BL365" s="132" t="s">
        <v>437</v>
      </c>
      <c r="BM365" s="348" t="s">
        <v>822</v>
      </c>
    </row>
    <row r="366" spans="1:65" s="270" customFormat="1" ht="6.95" customHeight="1" x14ac:dyDescent="0.2">
      <c r="A366" s="143"/>
      <c r="B366" s="170"/>
      <c r="C366" s="171"/>
      <c r="D366" s="171"/>
      <c r="E366" s="171"/>
      <c r="F366" s="171"/>
      <c r="G366" s="171"/>
      <c r="H366" s="171"/>
      <c r="I366" s="171"/>
      <c r="J366" s="171"/>
      <c r="K366" s="171"/>
      <c r="L366" s="144"/>
      <c r="M366" s="143"/>
      <c r="O366" s="143"/>
      <c r="P366" s="143"/>
      <c r="Q366" s="143"/>
      <c r="R366" s="143"/>
      <c r="S366" s="143"/>
      <c r="T366" s="143"/>
      <c r="U366" s="143"/>
      <c r="V366" s="143"/>
      <c r="W366" s="143"/>
      <c r="X366" s="143"/>
      <c r="Y366" s="143"/>
      <c r="Z366" s="143"/>
      <c r="AA366" s="143"/>
      <c r="AB366" s="143"/>
      <c r="AC366" s="143"/>
      <c r="AD366" s="143"/>
      <c r="AE366" s="143"/>
    </row>
  </sheetData>
  <sheetProtection password="CC0C" sheet="1" objects="1" scenarios="1"/>
  <autoFilter ref="C130:K365" xr:uid="{00000000-0009-0000-0000-000003000000}"/>
  <mergeCells count="11">
    <mergeCell ref="L2:V2"/>
    <mergeCell ref="E87:H87"/>
    <mergeCell ref="E89:H89"/>
    <mergeCell ref="E119:H119"/>
    <mergeCell ref="E121:H121"/>
    <mergeCell ref="E123:H123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355"/>
  <sheetViews>
    <sheetView showGridLines="0" topLeftCell="A82" workbookViewId="0">
      <selection activeCell="I132" sqref="I132"/>
    </sheetView>
  </sheetViews>
  <sheetFormatPr defaultRowHeight="15" x14ac:dyDescent="0.2"/>
  <cols>
    <col min="1" max="1" width="8.33203125" style="84" customWidth="1"/>
    <col min="2" max="2" width="1.6640625" style="84" customWidth="1"/>
    <col min="3" max="3" width="4.1640625" style="84" customWidth="1"/>
    <col min="4" max="4" width="4.33203125" style="84" customWidth="1"/>
    <col min="5" max="5" width="17.1640625" style="84" customWidth="1"/>
    <col min="6" max="6" width="50.83203125" style="84" customWidth="1"/>
    <col min="7" max="7" width="7" style="84" customWidth="1"/>
    <col min="8" max="8" width="11.5" style="84" customWidth="1"/>
    <col min="9" max="11" width="20.1640625" style="84" customWidth="1"/>
    <col min="12" max="12" width="9.33203125" style="84" customWidth="1"/>
    <col min="13" max="13" width="10.83203125" style="84" hidden="1" customWidth="1"/>
    <col min="14" max="14" width="9.33203125" style="84" hidden="1"/>
    <col min="15" max="20" width="14.1640625" style="84" hidden="1" customWidth="1"/>
    <col min="21" max="21" width="16.33203125" style="84" hidden="1" customWidth="1"/>
    <col min="22" max="22" width="12.33203125" style="84" customWidth="1"/>
    <col min="23" max="23" width="16.33203125" style="84" customWidth="1"/>
    <col min="24" max="24" width="12.33203125" style="84" customWidth="1"/>
    <col min="25" max="25" width="15" style="84" customWidth="1"/>
    <col min="26" max="26" width="11" style="84" customWidth="1"/>
    <col min="27" max="27" width="15" style="84" customWidth="1"/>
    <col min="28" max="28" width="16.33203125" style="84" customWidth="1"/>
    <col min="29" max="29" width="11" style="84" customWidth="1"/>
    <col min="30" max="30" width="15" style="84" customWidth="1"/>
    <col min="31" max="31" width="16.33203125" style="84" customWidth="1"/>
    <col min="32" max="43" width="9.33203125" style="84"/>
    <col min="44" max="65" width="9.33203125" style="84" hidden="1"/>
    <col min="66" max="16384" width="9.33203125" style="84"/>
  </cols>
  <sheetData>
    <row r="1" spans="1:46" ht="11.25" x14ac:dyDescent="0.2"/>
    <row r="2" spans="1:46" ht="36.950000000000003" customHeight="1" x14ac:dyDescent="0.2">
      <c r="L2" s="265" t="s">
        <v>5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32" t="s">
        <v>105</v>
      </c>
    </row>
    <row r="3" spans="1:46" ht="6.95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6"/>
      <c r="AT3" s="132" t="s">
        <v>88</v>
      </c>
    </row>
    <row r="4" spans="1:46" ht="24.95" customHeight="1" x14ac:dyDescent="0.2">
      <c r="B4" s="136"/>
      <c r="D4" s="266" t="s">
        <v>106</v>
      </c>
      <c r="L4" s="136"/>
      <c r="M4" s="267" t="s">
        <v>10</v>
      </c>
      <c r="AT4" s="132" t="s">
        <v>3</v>
      </c>
    </row>
    <row r="5" spans="1:46" ht="6.95" customHeight="1" x14ac:dyDescent="0.2">
      <c r="B5" s="136"/>
      <c r="L5" s="136"/>
    </row>
    <row r="6" spans="1:46" ht="12" customHeight="1" x14ac:dyDescent="0.2">
      <c r="B6" s="136"/>
      <c r="D6" s="268" t="s">
        <v>14</v>
      </c>
      <c r="L6" s="136"/>
    </row>
    <row r="7" spans="1:46" ht="16.5" customHeight="1" x14ac:dyDescent="0.2">
      <c r="B7" s="136"/>
      <c r="E7" s="141" t="str">
        <f>'Rekapitulace stavby'!K6</f>
        <v>Kosmonosy, obnova vodovodu a kanalizace - 2. etapa - část B</v>
      </c>
      <c r="F7" s="142"/>
      <c r="G7" s="142"/>
      <c r="H7" s="142"/>
      <c r="L7" s="136"/>
    </row>
    <row r="8" spans="1:46" ht="12" customHeight="1" x14ac:dyDescent="0.2">
      <c r="B8" s="136"/>
      <c r="D8" s="268" t="s">
        <v>107</v>
      </c>
      <c r="L8" s="136"/>
    </row>
    <row r="9" spans="1:46" s="270" customFormat="1" ht="16.5" customHeight="1" x14ac:dyDescent="0.2">
      <c r="A9" s="143"/>
      <c r="B9" s="144"/>
      <c r="C9" s="143"/>
      <c r="D9" s="143"/>
      <c r="E9" s="141" t="s">
        <v>555</v>
      </c>
      <c r="F9" s="203"/>
      <c r="G9" s="203"/>
      <c r="H9" s="203"/>
      <c r="I9" s="143"/>
      <c r="J9" s="143"/>
      <c r="K9" s="143"/>
      <c r="L9" s="269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270" customFormat="1" ht="12" customHeight="1" x14ac:dyDescent="0.2">
      <c r="A10" s="143"/>
      <c r="B10" s="144"/>
      <c r="C10" s="143"/>
      <c r="D10" s="268" t="s">
        <v>109</v>
      </c>
      <c r="E10" s="143"/>
      <c r="F10" s="143"/>
      <c r="G10" s="143"/>
      <c r="H10" s="143"/>
      <c r="I10" s="143"/>
      <c r="J10" s="143"/>
      <c r="K10" s="143"/>
      <c r="L10" s="269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270" customFormat="1" ht="16.5" customHeight="1" x14ac:dyDescent="0.2">
      <c r="A11" s="143"/>
      <c r="B11" s="144"/>
      <c r="C11" s="143"/>
      <c r="D11" s="143"/>
      <c r="E11" s="271" t="s">
        <v>823</v>
      </c>
      <c r="F11" s="203"/>
      <c r="G11" s="203"/>
      <c r="H11" s="203"/>
      <c r="I11" s="143"/>
      <c r="J11" s="143"/>
      <c r="K11" s="143"/>
      <c r="L11" s="269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270" customFormat="1" ht="11.25" x14ac:dyDescent="0.2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69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270" customFormat="1" ht="12" customHeight="1" x14ac:dyDescent="0.2">
      <c r="A13" s="143"/>
      <c r="B13" s="144"/>
      <c r="C13" s="143"/>
      <c r="D13" s="268" t="s">
        <v>16</v>
      </c>
      <c r="E13" s="143"/>
      <c r="F13" s="272" t="s">
        <v>1</v>
      </c>
      <c r="G13" s="143"/>
      <c r="H13" s="143"/>
      <c r="I13" s="268" t="s">
        <v>17</v>
      </c>
      <c r="J13" s="272" t="s">
        <v>1</v>
      </c>
      <c r="K13" s="143"/>
      <c r="L13" s="269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270" customFormat="1" ht="12" customHeight="1" x14ac:dyDescent="0.2">
      <c r="A14" s="143"/>
      <c r="B14" s="144"/>
      <c r="C14" s="143"/>
      <c r="D14" s="268" t="s">
        <v>18</v>
      </c>
      <c r="E14" s="143"/>
      <c r="F14" s="272" t="s">
        <v>19</v>
      </c>
      <c r="G14" s="143"/>
      <c r="H14" s="143"/>
      <c r="I14" s="268" t="s">
        <v>20</v>
      </c>
      <c r="J14" s="273" t="str">
        <f>'Rekapitulace stavby'!AN8</f>
        <v>29. 10. 2020</v>
      </c>
      <c r="K14" s="143"/>
      <c r="L14" s="269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270" customFormat="1" ht="10.9" customHeight="1" x14ac:dyDescent="0.2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69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270" customFormat="1" ht="12" customHeight="1" x14ac:dyDescent="0.2">
      <c r="A16" s="143"/>
      <c r="B16" s="144"/>
      <c r="C16" s="143"/>
      <c r="D16" s="268" t="s">
        <v>22</v>
      </c>
      <c r="E16" s="143"/>
      <c r="F16" s="143"/>
      <c r="G16" s="143"/>
      <c r="H16" s="143"/>
      <c r="I16" s="268" t="s">
        <v>23</v>
      </c>
      <c r="J16" s="272" t="s">
        <v>24</v>
      </c>
      <c r="K16" s="143"/>
      <c r="L16" s="269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270" customFormat="1" ht="18" customHeight="1" x14ac:dyDescent="0.2">
      <c r="A17" s="143"/>
      <c r="B17" s="144"/>
      <c r="C17" s="143"/>
      <c r="D17" s="143"/>
      <c r="E17" s="272" t="s">
        <v>25</v>
      </c>
      <c r="F17" s="143"/>
      <c r="G17" s="143"/>
      <c r="H17" s="143"/>
      <c r="I17" s="268" t="s">
        <v>26</v>
      </c>
      <c r="J17" s="272" t="s">
        <v>27</v>
      </c>
      <c r="K17" s="143"/>
      <c r="L17" s="269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270" customFormat="1" ht="6.95" customHeight="1" x14ac:dyDescent="0.2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69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270" customFormat="1" ht="12" customHeight="1" x14ac:dyDescent="0.2">
      <c r="A19" s="143"/>
      <c r="B19" s="144"/>
      <c r="C19" s="143"/>
      <c r="D19" s="268" t="s">
        <v>28</v>
      </c>
      <c r="E19" s="143"/>
      <c r="F19" s="143"/>
      <c r="G19" s="143"/>
      <c r="H19" s="143"/>
      <c r="I19" s="268" t="s">
        <v>23</v>
      </c>
      <c r="J19" s="272" t="s">
        <v>1</v>
      </c>
      <c r="K19" s="143"/>
      <c r="L19" s="269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270" customFormat="1" ht="18" customHeight="1" x14ac:dyDescent="0.2">
      <c r="A20" s="143"/>
      <c r="B20" s="144"/>
      <c r="C20" s="143"/>
      <c r="D20" s="143"/>
      <c r="E20" s="272" t="s">
        <v>29</v>
      </c>
      <c r="F20" s="143"/>
      <c r="G20" s="143"/>
      <c r="H20" s="143"/>
      <c r="I20" s="268" t="s">
        <v>26</v>
      </c>
      <c r="J20" s="272" t="s">
        <v>1</v>
      </c>
      <c r="K20" s="143"/>
      <c r="L20" s="269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270" customFormat="1" ht="6.95" customHeight="1" x14ac:dyDescent="0.2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69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270" customFormat="1" ht="12" customHeight="1" x14ac:dyDescent="0.2">
      <c r="A22" s="143"/>
      <c r="B22" s="144"/>
      <c r="C22" s="143"/>
      <c r="D22" s="268" t="s">
        <v>30</v>
      </c>
      <c r="E22" s="143"/>
      <c r="F22" s="143"/>
      <c r="G22" s="143"/>
      <c r="H22" s="143"/>
      <c r="I22" s="268" t="s">
        <v>23</v>
      </c>
      <c r="J22" s="272" t="s">
        <v>31</v>
      </c>
      <c r="K22" s="143"/>
      <c r="L22" s="269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270" customFormat="1" ht="18" customHeight="1" x14ac:dyDescent="0.2">
      <c r="A23" s="143"/>
      <c r="B23" s="144"/>
      <c r="C23" s="143"/>
      <c r="D23" s="143"/>
      <c r="E23" s="272" t="s">
        <v>32</v>
      </c>
      <c r="F23" s="143"/>
      <c r="G23" s="143"/>
      <c r="H23" s="143"/>
      <c r="I23" s="268" t="s">
        <v>26</v>
      </c>
      <c r="J23" s="272" t="s">
        <v>33</v>
      </c>
      <c r="K23" s="143"/>
      <c r="L23" s="269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270" customFormat="1" ht="6.95" customHeight="1" x14ac:dyDescent="0.2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69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270" customFormat="1" ht="12" customHeight="1" x14ac:dyDescent="0.2">
      <c r="A25" s="143"/>
      <c r="B25" s="144"/>
      <c r="C25" s="143"/>
      <c r="D25" s="268" t="s">
        <v>35</v>
      </c>
      <c r="E25" s="143"/>
      <c r="F25" s="143"/>
      <c r="G25" s="143"/>
      <c r="H25" s="143"/>
      <c r="I25" s="268" t="s">
        <v>23</v>
      </c>
      <c r="J25" s="272" t="s">
        <v>1</v>
      </c>
      <c r="K25" s="143"/>
      <c r="L25" s="269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270" customFormat="1" ht="18" customHeight="1" x14ac:dyDescent="0.2">
      <c r="A26" s="143"/>
      <c r="B26" s="144"/>
      <c r="C26" s="143"/>
      <c r="D26" s="143"/>
      <c r="E26" s="272" t="s">
        <v>36</v>
      </c>
      <c r="F26" s="143"/>
      <c r="G26" s="143"/>
      <c r="H26" s="143"/>
      <c r="I26" s="268" t="s">
        <v>26</v>
      </c>
      <c r="J26" s="272" t="s">
        <v>1</v>
      </c>
      <c r="K26" s="143"/>
      <c r="L26" s="269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270" customFormat="1" ht="6.95" customHeight="1" x14ac:dyDescent="0.2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69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270" customFormat="1" ht="12" customHeight="1" x14ac:dyDescent="0.2">
      <c r="A28" s="143"/>
      <c r="B28" s="144"/>
      <c r="C28" s="143"/>
      <c r="D28" s="268" t="s">
        <v>37</v>
      </c>
      <c r="E28" s="143"/>
      <c r="F28" s="143"/>
      <c r="G28" s="143"/>
      <c r="H28" s="143"/>
      <c r="I28" s="143"/>
      <c r="J28" s="143"/>
      <c r="K28" s="143"/>
      <c r="L28" s="269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76" customFormat="1" ht="16.5" customHeight="1" x14ac:dyDescent="0.2">
      <c r="A29" s="154"/>
      <c r="B29" s="150"/>
      <c r="C29" s="154"/>
      <c r="D29" s="154"/>
      <c r="E29" s="274" t="s">
        <v>1</v>
      </c>
      <c r="F29" s="274"/>
      <c r="G29" s="274"/>
      <c r="H29" s="274"/>
      <c r="I29" s="154"/>
      <c r="J29" s="154"/>
      <c r="K29" s="154"/>
      <c r="L29" s="275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pans="1:31" s="270" customFormat="1" ht="6.95" customHeight="1" x14ac:dyDescent="0.2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69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270" customFormat="1" ht="6.95" customHeight="1" x14ac:dyDescent="0.2">
      <c r="A31" s="143"/>
      <c r="B31" s="144"/>
      <c r="C31" s="143"/>
      <c r="D31" s="155"/>
      <c r="E31" s="155"/>
      <c r="F31" s="155"/>
      <c r="G31" s="155"/>
      <c r="H31" s="155"/>
      <c r="I31" s="155"/>
      <c r="J31" s="155"/>
      <c r="K31" s="155"/>
      <c r="L31" s="269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270" customFormat="1" ht="25.35" customHeight="1" x14ac:dyDescent="0.2">
      <c r="A32" s="143"/>
      <c r="B32" s="144"/>
      <c r="C32" s="143"/>
      <c r="D32" s="277" t="s">
        <v>39</v>
      </c>
      <c r="E32" s="143"/>
      <c r="F32" s="143"/>
      <c r="G32" s="143"/>
      <c r="H32" s="143"/>
      <c r="I32" s="143"/>
      <c r="J32" s="278">
        <f>ROUND(J129, 2)</f>
        <v>0</v>
      </c>
      <c r="K32" s="143"/>
      <c r="L32" s="269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270" customFormat="1" ht="6.95" customHeight="1" x14ac:dyDescent="0.2">
      <c r="A33" s="143"/>
      <c r="B33" s="144"/>
      <c r="C33" s="143"/>
      <c r="D33" s="155"/>
      <c r="E33" s="155"/>
      <c r="F33" s="155"/>
      <c r="G33" s="155"/>
      <c r="H33" s="155"/>
      <c r="I33" s="155"/>
      <c r="J33" s="155"/>
      <c r="K33" s="155"/>
      <c r="L33" s="269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270" customFormat="1" ht="14.45" customHeight="1" x14ac:dyDescent="0.2">
      <c r="A34" s="143"/>
      <c r="B34" s="144"/>
      <c r="C34" s="143"/>
      <c r="D34" s="143"/>
      <c r="E34" s="143"/>
      <c r="F34" s="279" t="s">
        <v>41</v>
      </c>
      <c r="G34" s="143"/>
      <c r="H34" s="143"/>
      <c r="I34" s="279" t="s">
        <v>40</v>
      </c>
      <c r="J34" s="279" t="s">
        <v>42</v>
      </c>
      <c r="K34" s="143"/>
      <c r="L34" s="269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270" customFormat="1" ht="14.45" customHeight="1" x14ac:dyDescent="0.2">
      <c r="A35" s="143"/>
      <c r="B35" s="144"/>
      <c r="C35" s="143"/>
      <c r="D35" s="280" t="s">
        <v>43</v>
      </c>
      <c r="E35" s="268" t="s">
        <v>44</v>
      </c>
      <c r="F35" s="281">
        <f>ROUND((SUM(BE129:BE354)),  2)</f>
        <v>0</v>
      </c>
      <c r="G35" s="143"/>
      <c r="H35" s="143"/>
      <c r="I35" s="282">
        <v>0.21</v>
      </c>
      <c r="J35" s="281">
        <f>ROUND(((SUM(BE129:BE354))*I35),  2)</f>
        <v>0</v>
      </c>
      <c r="K35" s="143"/>
      <c r="L35" s="269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270" customFormat="1" ht="14.45" customHeight="1" x14ac:dyDescent="0.2">
      <c r="A36" s="143"/>
      <c r="B36" s="144"/>
      <c r="C36" s="143"/>
      <c r="D36" s="143"/>
      <c r="E36" s="268" t="s">
        <v>45</v>
      </c>
      <c r="F36" s="281">
        <f>ROUND((SUM(BF129:BF354)),  2)</f>
        <v>0</v>
      </c>
      <c r="G36" s="143"/>
      <c r="H36" s="143"/>
      <c r="I36" s="282">
        <v>0.15</v>
      </c>
      <c r="J36" s="281">
        <f>ROUND(((SUM(BF129:BF354))*I36),  2)</f>
        <v>0</v>
      </c>
      <c r="K36" s="143"/>
      <c r="L36" s="269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270" customFormat="1" ht="14.45" hidden="1" customHeight="1" x14ac:dyDescent="0.2">
      <c r="A37" s="143"/>
      <c r="B37" s="144"/>
      <c r="C37" s="143"/>
      <c r="D37" s="143"/>
      <c r="E37" s="268" t="s">
        <v>46</v>
      </c>
      <c r="F37" s="281">
        <f>ROUND((SUM(BG129:BG354)),  2)</f>
        <v>0</v>
      </c>
      <c r="G37" s="143"/>
      <c r="H37" s="143"/>
      <c r="I37" s="282">
        <v>0.21</v>
      </c>
      <c r="J37" s="281">
        <f>0</f>
        <v>0</v>
      </c>
      <c r="K37" s="143"/>
      <c r="L37" s="269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270" customFormat="1" ht="14.45" hidden="1" customHeight="1" x14ac:dyDescent="0.2">
      <c r="A38" s="143"/>
      <c r="B38" s="144"/>
      <c r="C38" s="143"/>
      <c r="D38" s="143"/>
      <c r="E38" s="268" t="s">
        <v>47</v>
      </c>
      <c r="F38" s="281">
        <f>ROUND((SUM(BH129:BH354)),  2)</f>
        <v>0</v>
      </c>
      <c r="G38" s="143"/>
      <c r="H38" s="143"/>
      <c r="I38" s="282">
        <v>0.15</v>
      </c>
      <c r="J38" s="281">
        <f>0</f>
        <v>0</v>
      </c>
      <c r="K38" s="143"/>
      <c r="L38" s="269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270" customFormat="1" ht="14.45" hidden="1" customHeight="1" x14ac:dyDescent="0.2">
      <c r="A39" s="143"/>
      <c r="B39" s="144"/>
      <c r="C39" s="143"/>
      <c r="D39" s="143"/>
      <c r="E39" s="268" t="s">
        <v>48</v>
      </c>
      <c r="F39" s="281">
        <f>ROUND((SUM(BI129:BI354)),  2)</f>
        <v>0</v>
      </c>
      <c r="G39" s="143"/>
      <c r="H39" s="143"/>
      <c r="I39" s="282">
        <v>0</v>
      </c>
      <c r="J39" s="281">
        <f>0</f>
        <v>0</v>
      </c>
      <c r="K39" s="143"/>
      <c r="L39" s="269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270" customFormat="1" ht="6.95" customHeight="1" x14ac:dyDescent="0.2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69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270" customFormat="1" ht="25.35" customHeight="1" x14ac:dyDescent="0.2">
      <c r="A41" s="143"/>
      <c r="B41" s="144"/>
      <c r="C41" s="283"/>
      <c r="D41" s="284" t="s">
        <v>49</v>
      </c>
      <c r="E41" s="165"/>
      <c r="F41" s="165"/>
      <c r="G41" s="285" t="s">
        <v>50</v>
      </c>
      <c r="H41" s="286" t="s">
        <v>51</v>
      </c>
      <c r="I41" s="165"/>
      <c r="J41" s="287">
        <f>SUM(J32:J39)</f>
        <v>0</v>
      </c>
      <c r="K41" s="288"/>
      <c r="L41" s="269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270" customFormat="1" ht="14.45" customHeight="1" x14ac:dyDescent="0.2">
      <c r="A42" s="143"/>
      <c r="B42" s="144"/>
      <c r="C42" s="143"/>
      <c r="D42" s="143"/>
      <c r="E42" s="143"/>
      <c r="F42" s="143"/>
      <c r="G42" s="143"/>
      <c r="H42" s="143"/>
      <c r="I42" s="143"/>
      <c r="J42" s="143"/>
      <c r="K42" s="143"/>
      <c r="L42" s="269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3" spans="1:31" ht="14.45" customHeight="1" x14ac:dyDescent="0.2">
      <c r="B43" s="136"/>
      <c r="L43" s="136"/>
    </row>
    <row r="44" spans="1:31" ht="14.45" customHeight="1" x14ac:dyDescent="0.2">
      <c r="B44" s="136"/>
      <c r="L44" s="136"/>
    </row>
    <row r="45" spans="1:31" ht="14.45" customHeight="1" x14ac:dyDescent="0.2">
      <c r="B45" s="136"/>
      <c r="L45" s="136"/>
    </row>
    <row r="46" spans="1:31" ht="14.45" customHeight="1" x14ac:dyDescent="0.2">
      <c r="B46" s="136"/>
      <c r="L46" s="136"/>
    </row>
    <row r="47" spans="1:31" ht="14.45" customHeight="1" x14ac:dyDescent="0.2">
      <c r="B47" s="136"/>
      <c r="L47" s="136"/>
    </row>
    <row r="48" spans="1:31" ht="14.45" customHeight="1" x14ac:dyDescent="0.2">
      <c r="B48" s="136"/>
      <c r="L48" s="136"/>
    </row>
    <row r="49" spans="1:31" ht="14.45" customHeight="1" x14ac:dyDescent="0.2">
      <c r="B49" s="136"/>
      <c r="L49" s="136"/>
    </row>
    <row r="50" spans="1:31" s="270" customFormat="1" ht="14.45" customHeight="1" x14ac:dyDescent="0.2">
      <c r="B50" s="269"/>
      <c r="D50" s="289" t="s">
        <v>52</v>
      </c>
      <c r="E50" s="290"/>
      <c r="F50" s="290"/>
      <c r="G50" s="289" t="s">
        <v>53</v>
      </c>
      <c r="H50" s="290"/>
      <c r="I50" s="290"/>
      <c r="J50" s="290"/>
      <c r="K50" s="290"/>
      <c r="L50" s="269"/>
    </row>
    <row r="51" spans="1:31" ht="11.25" x14ac:dyDescent="0.2">
      <c r="B51" s="136"/>
      <c r="L51" s="136"/>
    </row>
    <row r="52" spans="1:31" ht="11.25" x14ac:dyDescent="0.2">
      <c r="B52" s="136"/>
      <c r="L52" s="136"/>
    </row>
    <row r="53" spans="1:31" ht="11.25" x14ac:dyDescent="0.2">
      <c r="B53" s="136"/>
      <c r="L53" s="136"/>
    </row>
    <row r="54" spans="1:31" ht="11.25" x14ac:dyDescent="0.2">
      <c r="B54" s="136"/>
      <c r="L54" s="136"/>
    </row>
    <row r="55" spans="1:31" ht="11.25" x14ac:dyDescent="0.2">
      <c r="B55" s="136"/>
      <c r="L55" s="136"/>
    </row>
    <row r="56" spans="1:31" ht="11.25" x14ac:dyDescent="0.2">
      <c r="B56" s="136"/>
      <c r="L56" s="136"/>
    </row>
    <row r="57" spans="1:31" ht="11.25" x14ac:dyDescent="0.2">
      <c r="B57" s="136"/>
      <c r="L57" s="136"/>
    </row>
    <row r="58" spans="1:31" ht="11.25" x14ac:dyDescent="0.2">
      <c r="B58" s="136"/>
      <c r="L58" s="136"/>
    </row>
    <row r="59" spans="1:31" ht="11.25" x14ac:dyDescent="0.2">
      <c r="B59" s="136"/>
      <c r="L59" s="136"/>
    </row>
    <row r="60" spans="1:31" ht="11.25" x14ac:dyDescent="0.2">
      <c r="B60" s="136"/>
      <c r="L60" s="136"/>
    </row>
    <row r="61" spans="1:31" s="270" customFormat="1" ht="12.75" x14ac:dyDescent="0.2">
      <c r="A61" s="143"/>
      <c r="B61" s="144"/>
      <c r="C61" s="143"/>
      <c r="D61" s="291" t="s">
        <v>54</v>
      </c>
      <c r="E61" s="292"/>
      <c r="F61" s="293" t="s">
        <v>55</v>
      </c>
      <c r="G61" s="291" t="s">
        <v>54</v>
      </c>
      <c r="H61" s="292"/>
      <c r="I61" s="292"/>
      <c r="J61" s="294" t="s">
        <v>55</v>
      </c>
      <c r="K61" s="292"/>
      <c r="L61" s="269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31" ht="11.25" x14ac:dyDescent="0.2">
      <c r="B62" s="136"/>
      <c r="L62" s="136"/>
    </row>
    <row r="63" spans="1:31" ht="11.25" x14ac:dyDescent="0.2">
      <c r="B63" s="136"/>
      <c r="L63" s="136"/>
    </row>
    <row r="64" spans="1:31" ht="11.25" x14ac:dyDescent="0.2">
      <c r="B64" s="136"/>
      <c r="L64" s="136"/>
    </row>
    <row r="65" spans="1:31" s="270" customFormat="1" ht="12.75" x14ac:dyDescent="0.2">
      <c r="A65" s="143"/>
      <c r="B65" s="144"/>
      <c r="C65" s="143"/>
      <c r="D65" s="289" t="s">
        <v>56</v>
      </c>
      <c r="E65" s="295"/>
      <c r="F65" s="295"/>
      <c r="G65" s="289" t="s">
        <v>57</v>
      </c>
      <c r="H65" s="295"/>
      <c r="I65" s="295"/>
      <c r="J65" s="295"/>
      <c r="K65" s="295"/>
      <c r="L65" s="269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</row>
    <row r="66" spans="1:31" ht="11.25" x14ac:dyDescent="0.2">
      <c r="B66" s="136"/>
      <c r="L66" s="136"/>
    </row>
    <row r="67" spans="1:31" ht="11.25" x14ac:dyDescent="0.2">
      <c r="B67" s="136"/>
      <c r="L67" s="136"/>
    </row>
    <row r="68" spans="1:31" ht="11.25" x14ac:dyDescent="0.2">
      <c r="B68" s="136"/>
      <c r="L68" s="136"/>
    </row>
    <row r="69" spans="1:31" ht="11.25" x14ac:dyDescent="0.2">
      <c r="B69" s="136"/>
      <c r="L69" s="136"/>
    </row>
    <row r="70" spans="1:31" ht="11.25" x14ac:dyDescent="0.2">
      <c r="B70" s="136"/>
      <c r="L70" s="136"/>
    </row>
    <row r="71" spans="1:31" ht="11.25" x14ac:dyDescent="0.2">
      <c r="B71" s="136"/>
      <c r="L71" s="136"/>
    </row>
    <row r="72" spans="1:31" ht="11.25" x14ac:dyDescent="0.2">
      <c r="B72" s="136"/>
      <c r="L72" s="136"/>
    </row>
    <row r="73" spans="1:31" ht="11.25" x14ac:dyDescent="0.2">
      <c r="B73" s="136"/>
      <c r="L73" s="136"/>
    </row>
    <row r="74" spans="1:31" ht="11.25" x14ac:dyDescent="0.2">
      <c r="B74" s="136"/>
      <c r="L74" s="136"/>
    </row>
    <row r="75" spans="1:31" ht="11.25" x14ac:dyDescent="0.2">
      <c r="B75" s="136"/>
      <c r="L75" s="136"/>
    </row>
    <row r="76" spans="1:31" s="270" customFormat="1" ht="12.75" x14ac:dyDescent="0.2">
      <c r="A76" s="143"/>
      <c r="B76" s="144"/>
      <c r="C76" s="143"/>
      <c r="D76" s="291" t="s">
        <v>54</v>
      </c>
      <c r="E76" s="292"/>
      <c r="F76" s="293" t="s">
        <v>55</v>
      </c>
      <c r="G76" s="291" t="s">
        <v>54</v>
      </c>
      <c r="H76" s="292"/>
      <c r="I76" s="292"/>
      <c r="J76" s="294" t="s">
        <v>55</v>
      </c>
      <c r="K76" s="292"/>
      <c r="L76" s="269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</row>
    <row r="77" spans="1:31" s="270" customFormat="1" ht="14.45" customHeight="1" x14ac:dyDescent="0.2">
      <c r="A77" s="143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269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81" spans="1:31" s="270" customFormat="1" ht="6.95" customHeight="1" x14ac:dyDescent="0.2">
      <c r="A81" s="14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269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31" s="270" customFormat="1" ht="24.95" customHeight="1" x14ac:dyDescent="0.2">
      <c r="A82" s="143"/>
      <c r="B82" s="144"/>
      <c r="C82" s="266" t="s">
        <v>111</v>
      </c>
      <c r="D82" s="143"/>
      <c r="E82" s="143"/>
      <c r="F82" s="143"/>
      <c r="G82" s="143"/>
      <c r="H82" s="143"/>
      <c r="I82" s="143"/>
      <c r="J82" s="143"/>
      <c r="K82" s="143"/>
      <c r="L82" s="269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31" s="270" customFormat="1" ht="6.95" customHeight="1" x14ac:dyDescent="0.2">
      <c r="A83" s="143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269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31" s="270" customFormat="1" ht="12" customHeight="1" x14ac:dyDescent="0.2">
      <c r="A84" s="143"/>
      <c r="B84" s="144"/>
      <c r="C84" s="268" t="s">
        <v>14</v>
      </c>
      <c r="D84" s="143"/>
      <c r="E84" s="143"/>
      <c r="F84" s="143"/>
      <c r="G84" s="143"/>
      <c r="H84" s="143"/>
      <c r="I84" s="143"/>
      <c r="J84" s="143"/>
      <c r="K84" s="143"/>
      <c r="L84" s="269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31" s="270" customFormat="1" ht="16.5" customHeight="1" x14ac:dyDescent="0.2">
      <c r="A85" s="143"/>
      <c r="B85" s="144"/>
      <c r="C85" s="143"/>
      <c r="D85" s="143"/>
      <c r="E85" s="141" t="str">
        <f>E7</f>
        <v>Kosmonosy, obnova vodovodu a kanalizace - 2. etapa - část B</v>
      </c>
      <c r="F85" s="142"/>
      <c r="G85" s="142"/>
      <c r="H85" s="142"/>
      <c r="I85" s="143"/>
      <c r="J85" s="143"/>
      <c r="K85" s="143"/>
      <c r="L85" s="269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31" ht="12" customHeight="1" x14ac:dyDescent="0.2">
      <c r="B86" s="136"/>
      <c r="C86" s="268" t="s">
        <v>107</v>
      </c>
      <c r="L86" s="136"/>
    </row>
    <row r="87" spans="1:31" s="270" customFormat="1" ht="16.5" customHeight="1" x14ac:dyDescent="0.2">
      <c r="A87" s="143"/>
      <c r="B87" s="144"/>
      <c r="C87" s="143"/>
      <c r="D87" s="143"/>
      <c r="E87" s="141" t="s">
        <v>555</v>
      </c>
      <c r="F87" s="203"/>
      <c r="G87" s="203"/>
      <c r="H87" s="203"/>
      <c r="I87" s="143"/>
      <c r="J87" s="143"/>
      <c r="K87" s="143"/>
      <c r="L87" s="269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31" s="270" customFormat="1" ht="12" customHeight="1" x14ac:dyDescent="0.2">
      <c r="A88" s="143"/>
      <c r="B88" s="144"/>
      <c r="C88" s="268" t="s">
        <v>109</v>
      </c>
      <c r="D88" s="143"/>
      <c r="E88" s="143"/>
      <c r="F88" s="143"/>
      <c r="G88" s="143"/>
      <c r="H88" s="143"/>
      <c r="I88" s="143"/>
      <c r="J88" s="143"/>
      <c r="K88" s="143"/>
      <c r="L88" s="269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pans="1:31" s="270" customFormat="1" ht="16.5" customHeight="1" x14ac:dyDescent="0.2">
      <c r="A89" s="143"/>
      <c r="B89" s="144"/>
      <c r="C89" s="143"/>
      <c r="D89" s="143"/>
      <c r="E89" s="271" t="str">
        <f>E11</f>
        <v>SO 6.3.1. - Vodovodní řad 10 - 1. etapa</v>
      </c>
      <c r="F89" s="203"/>
      <c r="G89" s="203"/>
      <c r="H89" s="203"/>
      <c r="I89" s="143"/>
      <c r="J89" s="143"/>
      <c r="K89" s="143"/>
      <c r="L89" s="269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</row>
    <row r="90" spans="1:31" s="270" customFormat="1" ht="6.95" customHeight="1" x14ac:dyDescent="0.2">
      <c r="A90" s="143"/>
      <c r="B90" s="144"/>
      <c r="C90" s="143"/>
      <c r="D90" s="143"/>
      <c r="E90" s="143"/>
      <c r="F90" s="143"/>
      <c r="G90" s="143"/>
      <c r="H90" s="143"/>
      <c r="I90" s="143"/>
      <c r="J90" s="143"/>
      <c r="K90" s="143"/>
      <c r="L90" s="269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</row>
    <row r="91" spans="1:31" s="270" customFormat="1" ht="12" customHeight="1" x14ac:dyDescent="0.2">
      <c r="A91" s="143"/>
      <c r="B91" s="144"/>
      <c r="C91" s="268" t="s">
        <v>18</v>
      </c>
      <c r="D91" s="143"/>
      <c r="E91" s="143"/>
      <c r="F91" s="272" t="str">
        <f>F14</f>
        <v>Kosmonosy</v>
      </c>
      <c r="G91" s="143"/>
      <c r="H91" s="143"/>
      <c r="I91" s="268" t="s">
        <v>20</v>
      </c>
      <c r="J91" s="273" t="str">
        <f>IF(J14="","",J14)</f>
        <v>29. 10. 2020</v>
      </c>
      <c r="K91" s="143"/>
      <c r="L91" s="269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  <row r="92" spans="1:31" s="270" customFormat="1" ht="6.95" customHeight="1" x14ac:dyDescent="0.2">
      <c r="A92" s="143"/>
      <c r="B92" s="144"/>
      <c r="C92" s="143"/>
      <c r="D92" s="143"/>
      <c r="E92" s="143"/>
      <c r="F92" s="143"/>
      <c r="G92" s="143"/>
      <c r="H92" s="143"/>
      <c r="I92" s="143"/>
      <c r="J92" s="143"/>
      <c r="K92" s="143"/>
      <c r="L92" s="269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31" s="270" customFormat="1" ht="15.2" customHeight="1" x14ac:dyDescent="0.2">
      <c r="A93" s="143"/>
      <c r="B93" s="144"/>
      <c r="C93" s="268" t="s">
        <v>22</v>
      </c>
      <c r="D93" s="143"/>
      <c r="E93" s="143"/>
      <c r="F93" s="272" t="str">
        <f>E17</f>
        <v>Vodovody a kanalizace Mladá Boleslav, a.s.</v>
      </c>
      <c r="G93" s="143"/>
      <c r="H93" s="143"/>
      <c r="I93" s="268" t="s">
        <v>30</v>
      </c>
      <c r="J93" s="296" t="str">
        <f>E23</f>
        <v>ŠINDLAR s.r.o.</v>
      </c>
      <c r="K93" s="143"/>
      <c r="L93" s="269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</row>
    <row r="94" spans="1:31" s="270" customFormat="1" ht="15.2" customHeight="1" x14ac:dyDescent="0.2">
      <c r="A94" s="143"/>
      <c r="B94" s="144"/>
      <c r="C94" s="268" t="s">
        <v>28</v>
      </c>
      <c r="D94" s="143"/>
      <c r="E94" s="143"/>
      <c r="F94" s="272" t="str">
        <f>IF(E20="","",E20)</f>
        <v>Dle výběrového řízení</v>
      </c>
      <c r="G94" s="143"/>
      <c r="H94" s="143"/>
      <c r="I94" s="268" t="s">
        <v>35</v>
      </c>
      <c r="J94" s="296" t="str">
        <f>E26</f>
        <v>Roman Bárta</v>
      </c>
      <c r="K94" s="143"/>
      <c r="L94" s="269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</row>
    <row r="95" spans="1:31" s="270" customFormat="1" ht="10.35" customHeight="1" x14ac:dyDescent="0.2">
      <c r="A95" s="143"/>
      <c r="B95" s="144"/>
      <c r="C95" s="143"/>
      <c r="D95" s="143"/>
      <c r="E95" s="143"/>
      <c r="F95" s="143"/>
      <c r="G95" s="143"/>
      <c r="H95" s="143"/>
      <c r="I95" s="143"/>
      <c r="J95" s="143"/>
      <c r="K95" s="143"/>
      <c r="L95" s="269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</row>
    <row r="96" spans="1:31" s="270" customFormat="1" ht="29.25" customHeight="1" x14ac:dyDescent="0.2">
      <c r="A96" s="143"/>
      <c r="B96" s="144"/>
      <c r="C96" s="297" t="s">
        <v>112</v>
      </c>
      <c r="D96" s="283"/>
      <c r="E96" s="283"/>
      <c r="F96" s="283"/>
      <c r="G96" s="283"/>
      <c r="H96" s="283"/>
      <c r="I96" s="283"/>
      <c r="J96" s="298" t="s">
        <v>113</v>
      </c>
      <c r="K96" s="283"/>
      <c r="L96" s="269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</row>
    <row r="97" spans="1:47" s="270" customFormat="1" ht="10.35" customHeight="1" x14ac:dyDescent="0.2">
      <c r="A97" s="143"/>
      <c r="B97" s="144"/>
      <c r="C97" s="143"/>
      <c r="D97" s="143"/>
      <c r="E97" s="143"/>
      <c r="F97" s="143"/>
      <c r="G97" s="143"/>
      <c r="H97" s="143"/>
      <c r="I97" s="143"/>
      <c r="J97" s="143"/>
      <c r="K97" s="143"/>
      <c r="L97" s="269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</row>
    <row r="98" spans="1:47" s="270" customFormat="1" ht="22.9" customHeight="1" x14ac:dyDescent="0.2">
      <c r="A98" s="143"/>
      <c r="B98" s="144"/>
      <c r="C98" s="299" t="s">
        <v>114</v>
      </c>
      <c r="D98" s="143"/>
      <c r="E98" s="143"/>
      <c r="F98" s="143"/>
      <c r="G98" s="143"/>
      <c r="H98" s="143"/>
      <c r="I98" s="143"/>
      <c r="J98" s="278">
        <f>J129</f>
        <v>0</v>
      </c>
      <c r="K98" s="143"/>
      <c r="L98" s="269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U98" s="132" t="s">
        <v>115</v>
      </c>
    </row>
    <row r="99" spans="1:47" s="300" customFormat="1" ht="24.95" customHeight="1" x14ac:dyDescent="0.2">
      <c r="B99" s="301"/>
      <c r="D99" s="302" t="s">
        <v>116</v>
      </c>
      <c r="E99" s="303"/>
      <c r="F99" s="303"/>
      <c r="G99" s="303"/>
      <c r="H99" s="303"/>
      <c r="I99" s="303"/>
      <c r="J99" s="304">
        <f>J130</f>
        <v>0</v>
      </c>
      <c r="L99" s="301"/>
    </row>
    <row r="100" spans="1:47" s="305" customFormat="1" ht="19.899999999999999" customHeight="1" x14ac:dyDescent="0.2">
      <c r="B100" s="306"/>
      <c r="D100" s="307" t="s">
        <v>117</v>
      </c>
      <c r="E100" s="308"/>
      <c r="F100" s="308"/>
      <c r="G100" s="308"/>
      <c r="H100" s="308"/>
      <c r="I100" s="308"/>
      <c r="J100" s="309">
        <f>J131</f>
        <v>0</v>
      </c>
      <c r="L100" s="306"/>
    </row>
    <row r="101" spans="1:47" s="305" customFormat="1" ht="19.899999999999999" customHeight="1" x14ac:dyDescent="0.2">
      <c r="B101" s="306"/>
      <c r="D101" s="307" t="s">
        <v>118</v>
      </c>
      <c r="E101" s="308"/>
      <c r="F101" s="308"/>
      <c r="G101" s="308"/>
      <c r="H101" s="308"/>
      <c r="I101" s="308"/>
      <c r="J101" s="309">
        <f>J201</f>
        <v>0</v>
      </c>
      <c r="L101" s="306"/>
    </row>
    <row r="102" spans="1:47" s="305" customFormat="1" ht="19.899999999999999" customHeight="1" x14ac:dyDescent="0.2">
      <c r="B102" s="306"/>
      <c r="D102" s="307" t="s">
        <v>120</v>
      </c>
      <c r="E102" s="308"/>
      <c r="F102" s="308"/>
      <c r="G102" s="308"/>
      <c r="H102" s="308"/>
      <c r="I102" s="308"/>
      <c r="J102" s="309">
        <f>J207</f>
        <v>0</v>
      </c>
      <c r="L102" s="306"/>
    </row>
    <row r="103" spans="1:47" s="305" customFormat="1" ht="19.899999999999999" customHeight="1" x14ac:dyDescent="0.2">
      <c r="B103" s="306"/>
      <c r="D103" s="307" t="s">
        <v>121</v>
      </c>
      <c r="E103" s="308"/>
      <c r="F103" s="308"/>
      <c r="G103" s="308"/>
      <c r="H103" s="308"/>
      <c r="I103" s="308"/>
      <c r="J103" s="309">
        <f>J220</f>
        <v>0</v>
      </c>
      <c r="L103" s="306"/>
    </row>
    <row r="104" spans="1:47" s="305" customFormat="1" ht="19.899999999999999" customHeight="1" x14ac:dyDescent="0.2">
      <c r="B104" s="306"/>
      <c r="D104" s="307" t="s">
        <v>122</v>
      </c>
      <c r="E104" s="308"/>
      <c r="F104" s="308"/>
      <c r="G104" s="308"/>
      <c r="H104" s="308"/>
      <c r="I104" s="308"/>
      <c r="J104" s="309">
        <f>J253</f>
        <v>0</v>
      </c>
      <c r="L104" s="306"/>
    </row>
    <row r="105" spans="1:47" s="305" customFormat="1" ht="19.899999999999999" customHeight="1" x14ac:dyDescent="0.2">
      <c r="B105" s="306"/>
      <c r="D105" s="307" t="s">
        <v>123</v>
      </c>
      <c r="E105" s="308"/>
      <c r="F105" s="308"/>
      <c r="G105" s="308"/>
      <c r="H105" s="308"/>
      <c r="I105" s="308"/>
      <c r="J105" s="309">
        <f>J333</f>
        <v>0</v>
      </c>
      <c r="L105" s="306"/>
    </row>
    <row r="106" spans="1:47" s="305" customFormat="1" ht="19.899999999999999" customHeight="1" x14ac:dyDescent="0.2">
      <c r="B106" s="306"/>
      <c r="D106" s="307" t="s">
        <v>125</v>
      </c>
      <c r="E106" s="308"/>
      <c r="F106" s="308"/>
      <c r="G106" s="308"/>
      <c r="H106" s="308"/>
      <c r="I106" s="308"/>
      <c r="J106" s="309">
        <f>J350</f>
        <v>0</v>
      </c>
      <c r="L106" s="306"/>
    </row>
    <row r="107" spans="1:47" s="300" customFormat="1" ht="24.95" customHeight="1" x14ac:dyDescent="0.2">
      <c r="B107" s="301"/>
      <c r="D107" s="302" t="s">
        <v>126</v>
      </c>
      <c r="E107" s="303"/>
      <c r="F107" s="303"/>
      <c r="G107" s="303"/>
      <c r="H107" s="303"/>
      <c r="I107" s="303"/>
      <c r="J107" s="304">
        <f>J352</f>
        <v>0</v>
      </c>
      <c r="L107" s="301"/>
    </row>
    <row r="108" spans="1:47" s="270" customFormat="1" ht="21.75" customHeight="1" x14ac:dyDescent="0.2">
      <c r="A108" s="143"/>
      <c r="B108" s="144"/>
      <c r="C108" s="143"/>
      <c r="D108" s="143"/>
      <c r="E108" s="143"/>
      <c r="F108" s="143"/>
      <c r="G108" s="143"/>
      <c r="H108" s="143"/>
      <c r="I108" s="143"/>
      <c r="J108" s="143"/>
      <c r="K108" s="143"/>
      <c r="L108" s="269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</row>
    <row r="109" spans="1:47" s="270" customFormat="1" ht="6.95" customHeight="1" x14ac:dyDescent="0.2">
      <c r="A109" s="143"/>
      <c r="B109" s="170"/>
      <c r="C109" s="171"/>
      <c r="D109" s="171"/>
      <c r="E109" s="171"/>
      <c r="F109" s="171"/>
      <c r="G109" s="171"/>
      <c r="H109" s="171"/>
      <c r="I109" s="171"/>
      <c r="J109" s="171"/>
      <c r="K109" s="171"/>
      <c r="L109" s="269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</row>
    <row r="113" spans="1:31" s="270" customFormat="1" ht="6.95" customHeight="1" x14ac:dyDescent="0.2">
      <c r="A113" s="143"/>
      <c r="B113" s="173"/>
      <c r="C113" s="174"/>
      <c r="D113" s="174"/>
      <c r="E113" s="174"/>
      <c r="F113" s="174"/>
      <c r="G113" s="174"/>
      <c r="H113" s="174"/>
      <c r="I113" s="174"/>
      <c r="J113" s="174"/>
      <c r="K113" s="174"/>
      <c r="L113" s="269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</row>
    <row r="114" spans="1:31" s="270" customFormat="1" ht="24.95" customHeight="1" x14ac:dyDescent="0.2">
      <c r="A114" s="143"/>
      <c r="B114" s="144"/>
      <c r="C114" s="266" t="s">
        <v>127</v>
      </c>
      <c r="D114" s="143"/>
      <c r="E114" s="143"/>
      <c r="F114" s="143"/>
      <c r="G114" s="143"/>
      <c r="H114" s="143"/>
      <c r="I114" s="143"/>
      <c r="J114" s="143"/>
      <c r="K114" s="143"/>
      <c r="L114" s="269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</row>
    <row r="115" spans="1:31" s="270" customFormat="1" ht="6.95" customHeight="1" x14ac:dyDescent="0.2">
      <c r="A115" s="143"/>
      <c r="B115" s="144"/>
      <c r="C115" s="143"/>
      <c r="D115" s="143"/>
      <c r="E115" s="143"/>
      <c r="F115" s="143"/>
      <c r="G115" s="143"/>
      <c r="H115" s="143"/>
      <c r="I115" s="143"/>
      <c r="J115" s="143"/>
      <c r="K115" s="143"/>
      <c r="L115" s="269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</row>
    <row r="116" spans="1:31" s="270" customFormat="1" ht="12" customHeight="1" x14ac:dyDescent="0.2">
      <c r="A116" s="143"/>
      <c r="B116" s="144"/>
      <c r="C116" s="268" t="s">
        <v>14</v>
      </c>
      <c r="D116" s="143"/>
      <c r="E116" s="143"/>
      <c r="F116" s="143"/>
      <c r="G116" s="143"/>
      <c r="H116" s="143"/>
      <c r="I116" s="143"/>
      <c r="J116" s="143"/>
      <c r="K116" s="143"/>
      <c r="L116" s="269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</row>
    <row r="117" spans="1:31" s="270" customFormat="1" ht="16.5" customHeight="1" x14ac:dyDescent="0.2">
      <c r="A117" s="143"/>
      <c r="B117" s="144"/>
      <c r="C117" s="143"/>
      <c r="D117" s="143"/>
      <c r="E117" s="141" t="str">
        <f>E7</f>
        <v>Kosmonosy, obnova vodovodu a kanalizace - 2. etapa - část B</v>
      </c>
      <c r="F117" s="142"/>
      <c r="G117" s="142"/>
      <c r="H117" s="142"/>
      <c r="I117" s="143"/>
      <c r="J117" s="143"/>
      <c r="K117" s="143"/>
      <c r="L117" s="269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</row>
    <row r="118" spans="1:31" ht="12" customHeight="1" x14ac:dyDescent="0.2">
      <c r="B118" s="136"/>
      <c r="C118" s="268" t="s">
        <v>107</v>
      </c>
      <c r="L118" s="136"/>
    </row>
    <row r="119" spans="1:31" s="270" customFormat="1" ht="16.5" customHeight="1" x14ac:dyDescent="0.2">
      <c r="A119" s="143"/>
      <c r="B119" s="144"/>
      <c r="C119" s="143"/>
      <c r="D119" s="143"/>
      <c r="E119" s="141" t="s">
        <v>555</v>
      </c>
      <c r="F119" s="203"/>
      <c r="G119" s="203"/>
      <c r="H119" s="203"/>
      <c r="I119" s="143"/>
      <c r="J119" s="143"/>
      <c r="K119" s="143"/>
      <c r="L119" s="269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</row>
    <row r="120" spans="1:31" s="270" customFormat="1" ht="12" customHeight="1" x14ac:dyDescent="0.2">
      <c r="A120" s="143"/>
      <c r="B120" s="144"/>
      <c r="C120" s="268" t="s">
        <v>109</v>
      </c>
      <c r="D120" s="143"/>
      <c r="E120" s="143"/>
      <c r="F120" s="143"/>
      <c r="G120" s="143"/>
      <c r="H120" s="143"/>
      <c r="I120" s="143"/>
      <c r="J120" s="143"/>
      <c r="K120" s="143"/>
      <c r="L120" s="269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</row>
    <row r="121" spans="1:31" s="270" customFormat="1" ht="16.5" customHeight="1" x14ac:dyDescent="0.2">
      <c r="A121" s="143"/>
      <c r="B121" s="144"/>
      <c r="C121" s="143"/>
      <c r="D121" s="143"/>
      <c r="E121" s="271" t="str">
        <f>E11</f>
        <v>SO 6.3.1. - Vodovodní řad 10 - 1. etapa</v>
      </c>
      <c r="F121" s="203"/>
      <c r="G121" s="203"/>
      <c r="H121" s="203"/>
      <c r="I121" s="143"/>
      <c r="J121" s="143"/>
      <c r="K121" s="143"/>
      <c r="L121" s="269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</row>
    <row r="122" spans="1:31" s="270" customFormat="1" ht="6.95" customHeight="1" x14ac:dyDescent="0.2">
      <c r="A122" s="143"/>
      <c r="B122" s="144"/>
      <c r="C122" s="143"/>
      <c r="D122" s="143"/>
      <c r="E122" s="143"/>
      <c r="F122" s="143"/>
      <c r="G122" s="143"/>
      <c r="H122" s="143"/>
      <c r="I122" s="143"/>
      <c r="J122" s="143"/>
      <c r="K122" s="143"/>
      <c r="L122" s="269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</row>
    <row r="123" spans="1:31" s="270" customFormat="1" ht="12" customHeight="1" x14ac:dyDescent="0.2">
      <c r="A123" s="143"/>
      <c r="B123" s="144"/>
      <c r="C123" s="268" t="s">
        <v>18</v>
      </c>
      <c r="D123" s="143"/>
      <c r="E123" s="143"/>
      <c r="F123" s="272" t="str">
        <f>F14</f>
        <v>Kosmonosy</v>
      </c>
      <c r="G123" s="143"/>
      <c r="H123" s="143"/>
      <c r="I123" s="268" t="s">
        <v>20</v>
      </c>
      <c r="J123" s="273" t="str">
        <f>IF(J14="","",J14)</f>
        <v>29. 10. 2020</v>
      </c>
      <c r="K123" s="143"/>
      <c r="L123" s="269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</row>
    <row r="124" spans="1:31" s="270" customFormat="1" ht="6.95" customHeight="1" x14ac:dyDescent="0.2">
      <c r="A124" s="143"/>
      <c r="B124" s="144"/>
      <c r="C124" s="143"/>
      <c r="D124" s="143"/>
      <c r="E124" s="143"/>
      <c r="F124" s="143"/>
      <c r="G124" s="143"/>
      <c r="H124" s="143"/>
      <c r="I124" s="143"/>
      <c r="J124" s="143"/>
      <c r="K124" s="143"/>
      <c r="L124" s="269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</row>
    <row r="125" spans="1:31" s="270" customFormat="1" ht="15.2" customHeight="1" x14ac:dyDescent="0.2">
      <c r="A125" s="143"/>
      <c r="B125" s="144"/>
      <c r="C125" s="268" t="s">
        <v>22</v>
      </c>
      <c r="D125" s="143"/>
      <c r="E125" s="143"/>
      <c r="F125" s="272" t="str">
        <f>E17</f>
        <v>Vodovody a kanalizace Mladá Boleslav, a.s.</v>
      </c>
      <c r="G125" s="143"/>
      <c r="H125" s="143"/>
      <c r="I125" s="268" t="s">
        <v>30</v>
      </c>
      <c r="J125" s="296" t="str">
        <f>E23</f>
        <v>ŠINDLAR s.r.o.</v>
      </c>
      <c r="K125" s="143"/>
      <c r="L125" s="269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/>
    </row>
    <row r="126" spans="1:31" s="270" customFormat="1" ht="15.2" customHeight="1" x14ac:dyDescent="0.2">
      <c r="A126" s="143"/>
      <c r="B126" s="144"/>
      <c r="C126" s="268" t="s">
        <v>28</v>
      </c>
      <c r="D126" s="143"/>
      <c r="E126" s="143"/>
      <c r="F126" s="272" t="str">
        <f>IF(E20="","",E20)</f>
        <v>Dle výběrového řízení</v>
      </c>
      <c r="G126" s="143"/>
      <c r="H126" s="143"/>
      <c r="I126" s="268" t="s">
        <v>35</v>
      </c>
      <c r="J126" s="296" t="str">
        <f>E26</f>
        <v>Roman Bárta</v>
      </c>
      <c r="K126" s="143"/>
      <c r="L126" s="269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</row>
    <row r="127" spans="1:31" s="270" customFormat="1" ht="10.35" customHeight="1" x14ac:dyDescent="0.2">
      <c r="A127" s="143"/>
      <c r="B127" s="144"/>
      <c r="C127" s="143"/>
      <c r="D127" s="143"/>
      <c r="E127" s="143"/>
      <c r="F127" s="143"/>
      <c r="G127" s="143"/>
      <c r="H127" s="143"/>
      <c r="I127" s="143"/>
      <c r="J127" s="143"/>
      <c r="K127" s="143"/>
      <c r="L127" s="269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</row>
    <row r="128" spans="1:31" s="317" customFormat="1" ht="29.25" customHeight="1" x14ac:dyDescent="0.2">
      <c r="A128" s="210"/>
      <c r="B128" s="206"/>
      <c r="C128" s="310" t="s">
        <v>128</v>
      </c>
      <c r="D128" s="311" t="s">
        <v>64</v>
      </c>
      <c r="E128" s="311" t="s">
        <v>60</v>
      </c>
      <c r="F128" s="311" t="s">
        <v>61</v>
      </c>
      <c r="G128" s="311" t="s">
        <v>129</v>
      </c>
      <c r="H128" s="311" t="s">
        <v>130</v>
      </c>
      <c r="I128" s="311" t="s">
        <v>131</v>
      </c>
      <c r="J128" s="311" t="s">
        <v>113</v>
      </c>
      <c r="K128" s="312" t="s">
        <v>132</v>
      </c>
      <c r="L128" s="313"/>
      <c r="M128" s="314" t="s">
        <v>1</v>
      </c>
      <c r="N128" s="315" t="s">
        <v>43</v>
      </c>
      <c r="O128" s="315" t="s">
        <v>133</v>
      </c>
      <c r="P128" s="315" t="s">
        <v>134</v>
      </c>
      <c r="Q128" s="315" t="s">
        <v>135</v>
      </c>
      <c r="R128" s="315" t="s">
        <v>136</v>
      </c>
      <c r="S128" s="315" t="s">
        <v>137</v>
      </c>
      <c r="T128" s="316" t="s">
        <v>138</v>
      </c>
      <c r="U128" s="21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</row>
    <row r="129" spans="1:65" s="270" customFormat="1" ht="22.9" customHeight="1" x14ac:dyDescent="0.25">
      <c r="A129" s="143"/>
      <c r="B129" s="144"/>
      <c r="C129" s="318" t="s">
        <v>139</v>
      </c>
      <c r="D129" s="143"/>
      <c r="E129" s="143"/>
      <c r="F129" s="143"/>
      <c r="G129" s="143"/>
      <c r="H129" s="143"/>
      <c r="I129" s="143"/>
      <c r="J129" s="319">
        <f>BK129</f>
        <v>0</v>
      </c>
      <c r="K129" s="143"/>
      <c r="L129" s="144"/>
      <c r="M129" s="320"/>
      <c r="N129" s="321"/>
      <c r="O129" s="155"/>
      <c r="P129" s="322">
        <f>P130+P352</f>
        <v>1761.2861639999999</v>
      </c>
      <c r="Q129" s="155"/>
      <c r="R129" s="322">
        <f>R130+R352</f>
        <v>16.27264388</v>
      </c>
      <c r="S129" s="155"/>
      <c r="T129" s="323">
        <f>T130+T352</f>
        <v>411.05790399999995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  <c r="AT129" s="132" t="s">
        <v>78</v>
      </c>
      <c r="AU129" s="132" t="s">
        <v>115</v>
      </c>
      <c r="BK129" s="324">
        <f>BK130+BK352</f>
        <v>0</v>
      </c>
    </row>
    <row r="130" spans="1:65" s="325" customFormat="1" ht="25.9" customHeight="1" x14ac:dyDescent="0.2">
      <c r="B130" s="326"/>
      <c r="D130" s="327" t="s">
        <v>78</v>
      </c>
      <c r="E130" s="328" t="s">
        <v>140</v>
      </c>
      <c r="F130" s="328" t="s">
        <v>141</v>
      </c>
      <c r="J130" s="329">
        <f>BK130</f>
        <v>0</v>
      </c>
      <c r="L130" s="326"/>
      <c r="M130" s="330"/>
      <c r="N130" s="331"/>
      <c r="O130" s="331"/>
      <c r="P130" s="332">
        <f>P131+P201+P207+P220+P253+P333+P350</f>
        <v>1761.2861639999999</v>
      </c>
      <c r="Q130" s="331"/>
      <c r="R130" s="332">
        <f>R131+R201+R207+R220+R253+R333+R350</f>
        <v>16.27264388</v>
      </c>
      <c r="S130" s="331"/>
      <c r="T130" s="333">
        <f>T131+T201+T207+T220+T253+T333+T350</f>
        <v>411.05790399999995</v>
      </c>
      <c r="AR130" s="327" t="s">
        <v>86</v>
      </c>
      <c r="AT130" s="334" t="s">
        <v>78</v>
      </c>
      <c r="AU130" s="334" t="s">
        <v>79</v>
      </c>
      <c r="AY130" s="327" t="s">
        <v>142</v>
      </c>
      <c r="BK130" s="335">
        <f>BK131+BK201+BK207+BK220+BK253+BK333+BK350</f>
        <v>0</v>
      </c>
    </row>
    <row r="131" spans="1:65" s="325" customFormat="1" ht="22.9" customHeight="1" x14ac:dyDescent="0.2">
      <c r="B131" s="326"/>
      <c r="D131" s="327" t="s">
        <v>78</v>
      </c>
      <c r="E131" s="336" t="s">
        <v>86</v>
      </c>
      <c r="F131" s="336" t="s">
        <v>143</v>
      </c>
      <c r="J131" s="337">
        <f>BK131</f>
        <v>0</v>
      </c>
      <c r="L131" s="326"/>
      <c r="M131" s="330"/>
      <c r="N131" s="331"/>
      <c r="O131" s="331"/>
      <c r="P131" s="332">
        <f>SUM(P132:P200)</f>
        <v>894.97894199999985</v>
      </c>
      <c r="Q131" s="331"/>
      <c r="R131" s="332">
        <f>SUM(R132:R200)</f>
        <v>2.3653173999999999</v>
      </c>
      <c r="S131" s="331"/>
      <c r="T131" s="333">
        <f>SUM(T132:T200)</f>
        <v>410.64738399999999</v>
      </c>
      <c r="AR131" s="327" t="s">
        <v>86</v>
      </c>
      <c r="AT131" s="334" t="s">
        <v>78</v>
      </c>
      <c r="AU131" s="334" t="s">
        <v>86</v>
      </c>
      <c r="AY131" s="327" t="s">
        <v>142</v>
      </c>
      <c r="BK131" s="335">
        <f>SUM(BK132:BK200)</f>
        <v>0</v>
      </c>
    </row>
    <row r="132" spans="1:65" s="270" customFormat="1" ht="55.5" customHeight="1" x14ac:dyDescent="0.2">
      <c r="A132" s="143"/>
      <c r="B132" s="144"/>
      <c r="C132" s="338" t="s">
        <v>86</v>
      </c>
      <c r="D132" s="338" t="s">
        <v>144</v>
      </c>
      <c r="E132" s="339" t="s">
        <v>145</v>
      </c>
      <c r="F132" s="340" t="s">
        <v>146</v>
      </c>
      <c r="G132" s="341" t="s">
        <v>147</v>
      </c>
      <c r="H132" s="342">
        <v>410.86099999999999</v>
      </c>
      <c r="I132" s="85"/>
      <c r="J132" s="343">
        <f>ROUND(I132*H132,2)</f>
        <v>0</v>
      </c>
      <c r="K132" s="340" t="s">
        <v>148</v>
      </c>
      <c r="L132" s="144"/>
      <c r="M132" s="344" t="s">
        <v>1</v>
      </c>
      <c r="N132" s="345" t="s">
        <v>44</v>
      </c>
      <c r="O132" s="346">
        <v>0.11899999999999999</v>
      </c>
      <c r="P132" s="346">
        <f>O132*H132</f>
        <v>48.892458999999995</v>
      </c>
      <c r="Q132" s="346">
        <v>0</v>
      </c>
      <c r="R132" s="346">
        <f>Q132*H132</f>
        <v>0</v>
      </c>
      <c r="S132" s="346">
        <v>0.44</v>
      </c>
      <c r="T132" s="347">
        <f>S132*H132</f>
        <v>180.77884</v>
      </c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  <c r="AR132" s="348" t="s">
        <v>149</v>
      </c>
      <c r="AT132" s="348" t="s">
        <v>144</v>
      </c>
      <c r="AU132" s="348" t="s">
        <v>88</v>
      </c>
      <c r="AY132" s="132" t="s">
        <v>142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32" t="s">
        <v>86</v>
      </c>
      <c r="BK132" s="231">
        <f>ROUND(I132*H132,2)</f>
        <v>0</v>
      </c>
      <c r="BL132" s="132" t="s">
        <v>149</v>
      </c>
      <c r="BM132" s="348" t="s">
        <v>824</v>
      </c>
    </row>
    <row r="133" spans="1:65" s="270" customFormat="1" ht="19.5" x14ac:dyDescent="0.2">
      <c r="A133" s="143"/>
      <c r="B133" s="144"/>
      <c r="C133" s="143"/>
      <c r="D133" s="349" t="s">
        <v>151</v>
      </c>
      <c r="E133" s="143"/>
      <c r="F133" s="350" t="s">
        <v>152</v>
      </c>
      <c r="G133" s="143"/>
      <c r="H133" s="143"/>
      <c r="I133" s="260"/>
      <c r="J133" s="143"/>
      <c r="K133" s="143"/>
      <c r="L133" s="144"/>
      <c r="M133" s="351"/>
      <c r="N133" s="352"/>
      <c r="O133" s="145"/>
      <c r="P133" s="145"/>
      <c r="Q133" s="145"/>
      <c r="R133" s="145"/>
      <c r="S133" s="145"/>
      <c r="T133" s="353"/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/>
      <c r="AT133" s="132" t="s">
        <v>151</v>
      </c>
      <c r="AU133" s="132" t="s">
        <v>88</v>
      </c>
    </row>
    <row r="134" spans="1:65" s="354" customFormat="1" ht="11.25" x14ac:dyDescent="0.2">
      <c r="B134" s="355"/>
      <c r="D134" s="349" t="s">
        <v>153</v>
      </c>
      <c r="E134" s="356" t="s">
        <v>1</v>
      </c>
      <c r="F134" s="357" t="s">
        <v>825</v>
      </c>
      <c r="H134" s="356" t="s">
        <v>1</v>
      </c>
      <c r="I134" s="261"/>
      <c r="L134" s="355"/>
      <c r="M134" s="358"/>
      <c r="N134" s="359"/>
      <c r="O134" s="359"/>
      <c r="P134" s="359"/>
      <c r="Q134" s="359"/>
      <c r="R134" s="359"/>
      <c r="S134" s="359"/>
      <c r="T134" s="360"/>
      <c r="AT134" s="356" t="s">
        <v>153</v>
      </c>
      <c r="AU134" s="356" t="s">
        <v>88</v>
      </c>
      <c r="AV134" s="354" t="s">
        <v>86</v>
      </c>
      <c r="AW134" s="354" t="s">
        <v>34</v>
      </c>
      <c r="AX134" s="354" t="s">
        <v>79</v>
      </c>
      <c r="AY134" s="356" t="s">
        <v>142</v>
      </c>
    </row>
    <row r="135" spans="1:65" s="354" customFormat="1" ht="11.25" x14ac:dyDescent="0.2">
      <c r="B135" s="355"/>
      <c r="D135" s="349" t="s">
        <v>153</v>
      </c>
      <c r="E135" s="356" t="s">
        <v>1</v>
      </c>
      <c r="F135" s="357" t="s">
        <v>155</v>
      </c>
      <c r="H135" s="356" t="s">
        <v>1</v>
      </c>
      <c r="I135" s="261"/>
      <c r="L135" s="355"/>
      <c r="M135" s="358"/>
      <c r="N135" s="359"/>
      <c r="O135" s="359"/>
      <c r="P135" s="359"/>
      <c r="Q135" s="359"/>
      <c r="R135" s="359"/>
      <c r="S135" s="359"/>
      <c r="T135" s="360"/>
      <c r="AT135" s="356" t="s">
        <v>153</v>
      </c>
      <c r="AU135" s="356" t="s">
        <v>88</v>
      </c>
      <c r="AV135" s="354" t="s">
        <v>86</v>
      </c>
      <c r="AW135" s="354" t="s">
        <v>34</v>
      </c>
      <c r="AX135" s="354" t="s">
        <v>79</v>
      </c>
      <c r="AY135" s="356" t="s">
        <v>142</v>
      </c>
    </row>
    <row r="136" spans="1:65" s="361" customFormat="1" ht="11.25" x14ac:dyDescent="0.2">
      <c r="B136" s="362"/>
      <c r="D136" s="349" t="s">
        <v>153</v>
      </c>
      <c r="E136" s="363" t="s">
        <v>1</v>
      </c>
      <c r="F136" s="364" t="s">
        <v>826</v>
      </c>
      <c r="H136" s="365">
        <v>410.86099999999999</v>
      </c>
      <c r="I136" s="262"/>
      <c r="L136" s="362"/>
      <c r="M136" s="366"/>
      <c r="N136" s="367"/>
      <c r="O136" s="367"/>
      <c r="P136" s="367"/>
      <c r="Q136" s="367"/>
      <c r="R136" s="367"/>
      <c r="S136" s="367"/>
      <c r="T136" s="368"/>
      <c r="AT136" s="363" t="s">
        <v>153</v>
      </c>
      <c r="AU136" s="363" t="s">
        <v>88</v>
      </c>
      <c r="AV136" s="361" t="s">
        <v>88</v>
      </c>
      <c r="AW136" s="361" t="s">
        <v>34</v>
      </c>
      <c r="AX136" s="361" t="s">
        <v>86</v>
      </c>
      <c r="AY136" s="363" t="s">
        <v>142</v>
      </c>
    </row>
    <row r="137" spans="1:65" s="270" customFormat="1" ht="44.25" customHeight="1" x14ac:dyDescent="0.2">
      <c r="A137" s="143"/>
      <c r="B137" s="144"/>
      <c r="C137" s="338" t="s">
        <v>88</v>
      </c>
      <c r="D137" s="338" t="s">
        <v>144</v>
      </c>
      <c r="E137" s="339" t="s">
        <v>166</v>
      </c>
      <c r="F137" s="340" t="s">
        <v>167</v>
      </c>
      <c r="G137" s="341" t="s">
        <v>147</v>
      </c>
      <c r="H137" s="342">
        <v>597.61599999999999</v>
      </c>
      <c r="I137" s="85"/>
      <c r="J137" s="343">
        <f>ROUND(I137*H137,2)</f>
        <v>0</v>
      </c>
      <c r="K137" s="340" t="s">
        <v>1</v>
      </c>
      <c r="L137" s="144"/>
      <c r="M137" s="344" t="s">
        <v>1</v>
      </c>
      <c r="N137" s="345" t="s">
        <v>44</v>
      </c>
      <c r="O137" s="346">
        <v>2.1999999999999999E-2</v>
      </c>
      <c r="P137" s="346">
        <f>O137*H137</f>
        <v>13.147551999999999</v>
      </c>
      <c r="Q137" s="346">
        <v>2.9999999999999997E-4</v>
      </c>
      <c r="R137" s="346">
        <f>Q137*H137</f>
        <v>0.17928479999999997</v>
      </c>
      <c r="S137" s="346">
        <v>0.38400000000000001</v>
      </c>
      <c r="T137" s="347">
        <f>S137*H137</f>
        <v>229.484544</v>
      </c>
      <c r="U137" s="143"/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3"/>
      <c r="AR137" s="348" t="s">
        <v>149</v>
      </c>
      <c r="AT137" s="348" t="s">
        <v>144</v>
      </c>
      <c r="AU137" s="348" t="s">
        <v>88</v>
      </c>
      <c r="AY137" s="132" t="s">
        <v>142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32" t="s">
        <v>86</v>
      </c>
      <c r="BK137" s="231">
        <f>ROUND(I137*H137,2)</f>
        <v>0</v>
      </c>
      <c r="BL137" s="132" t="s">
        <v>149</v>
      </c>
      <c r="BM137" s="348" t="s">
        <v>827</v>
      </c>
    </row>
    <row r="138" spans="1:65" s="270" customFormat="1" ht="19.5" x14ac:dyDescent="0.2">
      <c r="A138" s="143"/>
      <c r="B138" s="144"/>
      <c r="C138" s="143"/>
      <c r="D138" s="349" t="s">
        <v>151</v>
      </c>
      <c r="E138" s="143"/>
      <c r="F138" s="350" t="s">
        <v>169</v>
      </c>
      <c r="G138" s="143"/>
      <c r="H138" s="143"/>
      <c r="I138" s="260"/>
      <c r="J138" s="143"/>
      <c r="K138" s="143"/>
      <c r="L138" s="144"/>
      <c r="M138" s="351"/>
      <c r="N138" s="352"/>
      <c r="O138" s="145"/>
      <c r="P138" s="145"/>
      <c r="Q138" s="145"/>
      <c r="R138" s="145"/>
      <c r="S138" s="145"/>
      <c r="T138" s="353"/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/>
      <c r="AT138" s="132" t="s">
        <v>151</v>
      </c>
      <c r="AU138" s="132" t="s">
        <v>88</v>
      </c>
    </row>
    <row r="139" spans="1:65" s="354" customFormat="1" ht="11.25" x14ac:dyDescent="0.2">
      <c r="B139" s="355"/>
      <c r="D139" s="349" t="s">
        <v>153</v>
      </c>
      <c r="E139" s="356" t="s">
        <v>1</v>
      </c>
      <c r="F139" s="357" t="s">
        <v>825</v>
      </c>
      <c r="H139" s="356" t="s">
        <v>1</v>
      </c>
      <c r="I139" s="261"/>
      <c r="L139" s="355"/>
      <c r="M139" s="358"/>
      <c r="N139" s="359"/>
      <c r="O139" s="359"/>
      <c r="P139" s="359"/>
      <c r="Q139" s="359"/>
      <c r="R139" s="359"/>
      <c r="S139" s="359"/>
      <c r="T139" s="360"/>
      <c r="AT139" s="356" t="s">
        <v>153</v>
      </c>
      <c r="AU139" s="356" t="s">
        <v>88</v>
      </c>
      <c r="AV139" s="354" t="s">
        <v>86</v>
      </c>
      <c r="AW139" s="354" t="s">
        <v>34</v>
      </c>
      <c r="AX139" s="354" t="s">
        <v>79</v>
      </c>
      <c r="AY139" s="356" t="s">
        <v>142</v>
      </c>
    </row>
    <row r="140" spans="1:65" s="354" customFormat="1" ht="11.25" x14ac:dyDescent="0.2">
      <c r="B140" s="355"/>
      <c r="D140" s="349" t="s">
        <v>153</v>
      </c>
      <c r="E140" s="356" t="s">
        <v>1</v>
      </c>
      <c r="F140" s="357" t="s">
        <v>155</v>
      </c>
      <c r="H140" s="356" t="s">
        <v>1</v>
      </c>
      <c r="I140" s="261"/>
      <c r="L140" s="355"/>
      <c r="M140" s="358"/>
      <c r="N140" s="359"/>
      <c r="O140" s="359"/>
      <c r="P140" s="359"/>
      <c r="Q140" s="359"/>
      <c r="R140" s="359"/>
      <c r="S140" s="359"/>
      <c r="T140" s="360"/>
      <c r="AT140" s="356" t="s">
        <v>153</v>
      </c>
      <c r="AU140" s="356" t="s">
        <v>88</v>
      </c>
      <c r="AV140" s="354" t="s">
        <v>86</v>
      </c>
      <c r="AW140" s="354" t="s">
        <v>34</v>
      </c>
      <c r="AX140" s="354" t="s">
        <v>79</v>
      </c>
      <c r="AY140" s="356" t="s">
        <v>142</v>
      </c>
    </row>
    <row r="141" spans="1:65" s="361" customFormat="1" ht="11.25" x14ac:dyDescent="0.2">
      <c r="B141" s="362"/>
      <c r="D141" s="349" t="s">
        <v>153</v>
      </c>
      <c r="E141" s="363" t="s">
        <v>1</v>
      </c>
      <c r="F141" s="364" t="s">
        <v>828</v>
      </c>
      <c r="H141" s="365">
        <v>597.61599999999999</v>
      </c>
      <c r="I141" s="262"/>
      <c r="L141" s="362"/>
      <c r="M141" s="366"/>
      <c r="N141" s="367"/>
      <c r="O141" s="367"/>
      <c r="P141" s="367"/>
      <c r="Q141" s="367"/>
      <c r="R141" s="367"/>
      <c r="S141" s="367"/>
      <c r="T141" s="368"/>
      <c r="AT141" s="363" t="s">
        <v>153</v>
      </c>
      <c r="AU141" s="363" t="s">
        <v>88</v>
      </c>
      <c r="AV141" s="361" t="s">
        <v>88</v>
      </c>
      <c r="AW141" s="361" t="s">
        <v>34</v>
      </c>
      <c r="AX141" s="361" t="s">
        <v>86</v>
      </c>
      <c r="AY141" s="363" t="s">
        <v>142</v>
      </c>
    </row>
    <row r="142" spans="1:65" s="270" customFormat="1" ht="49.5" customHeight="1" x14ac:dyDescent="0.2">
      <c r="A142" s="143"/>
      <c r="B142" s="144"/>
      <c r="C142" s="399" t="s">
        <v>1160</v>
      </c>
      <c r="D142" s="338" t="s">
        <v>144</v>
      </c>
      <c r="E142" s="339" t="s">
        <v>1161</v>
      </c>
      <c r="F142" s="340" t="s">
        <v>1162</v>
      </c>
      <c r="G142" s="341" t="s">
        <v>147</v>
      </c>
      <c r="H142" s="342">
        <v>1</v>
      </c>
      <c r="I142" s="85"/>
      <c r="J142" s="343">
        <f>ROUND(I142*H142,2)</f>
        <v>0</v>
      </c>
      <c r="K142" s="340" t="s">
        <v>1</v>
      </c>
      <c r="L142" s="144"/>
      <c r="M142" s="344" t="s">
        <v>1</v>
      </c>
      <c r="N142" s="345" t="s">
        <v>44</v>
      </c>
      <c r="O142" s="346">
        <v>2.1999999999999999E-2</v>
      </c>
      <c r="P142" s="346">
        <f>O142*H142</f>
        <v>2.1999999999999999E-2</v>
      </c>
      <c r="Q142" s="346">
        <v>2.9999999999999997E-4</v>
      </c>
      <c r="R142" s="346">
        <f>Q142*H142</f>
        <v>2.9999999999999997E-4</v>
      </c>
      <c r="S142" s="346">
        <v>0.38400000000000001</v>
      </c>
      <c r="T142" s="347">
        <f>S142*H142</f>
        <v>0.38400000000000001</v>
      </c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R142" s="348" t="s">
        <v>149</v>
      </c>
      <c r="AT142" s="348" t="s">
        <v>144</v>
      </c>
      <c r="AU142" s="348" t="s">
        <v>88</v>
      </c>
      <c r="AY142" s="132" t="s">
        <v>142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32" t="s">
        <v>86</v>
      </c>
      <c r="BK142" s="231">
        <f>ROUND(I142*H142,2)</f>
        <v>0</v>
      </c>
      <c r="BL142" s="132" t="s">
        <v>149</v>
      </c>
      <c r="BM142" s="348" t="s">
        <v>1163</v>
      </c>
    </row>
    <row r="143" spans="1:65" s="361" customFormat="1" ht="11.25" x14ac:dyDescent="0.2">
      <c r="B143" s="362"/>
      <c r="D143" s="349" t="s">
        <v>153</v>
      </c>
      <c r="E143" s="363" t="s">
        <v>1</v>
      </c>
      <c r="F143" s="364" t="s">
        <v>1165</v>
      </c>
      <c r="H143" s="365">
        <v>1</v>
      </c>
      <c r="I143" s="262"/>
      <c r="L143" s="362"/>
      <c r="M143" s="366"/>
      <c r="N143" s="367"/>
      <c r="O143" s="367"/>
      <c r="P143" s="367"/>
      <c r="Q143" s="367"/>
      <c r="R143" s="367"/>
      <c r="S143" s="367"/>
      <c r="T143" s="368"/>
      <c r="AT143" s="363" t="s">
        <v>153</v>
      </c>
      <c r="AU143" s="363" t="s">
        <v>88</v>
      </c>
      <c r="AV143" s="361" t="s">
        <v>88</v>
      </c>
      <c r="AW143" s="361" t="s">
        <v>34</v>
      </c>
      <c r="AX143" s="361" t="s">
        <v>86</v>
      </c>
      <c r="AY143" s="363" t="s">
        <v>142</v>
      </c>
    </row>
    <row r="144" spans="1:65" s="270" customFormat="1" ht="21.75" customHeight="1" x14ac:dyDescent="0.2">
      <c r="A144" s="143"/>
      <c r="B144" s="144"/>
      <c r="C144" s="338" t="s">
        <v>165</v>
      </c>
      <c r="D144" s="338" t="s">
        <v>144</v>
      </c>
      <c r="E144" s="339" t="s">
        <v>172</v>
      </c>
      <c r="F144" s="340" t="s">
        <v>173</v>
      </c>
      <c r="G144" s="341" t="s">
        <v>174</v>
      </c>
      <c r="H144" s="342">
        <v>50</v>
      </c>
      <c r="I144" s="85"/>
      <c r="J144" s="343">
        <f>ROUND(I144*H144,2)</f>
        <v>0</v>
      </c>
      <c r="K144" s="340" t="s">
        <v>148</v>
      </c>
      <c r="L144" s="144"/>
      <c r="M144" s="344" t="s">
        <v>1</v>
      </c>
      <c r="N144" s="345" t="s">
        <v>44</v>
      </c>
      <c r="O144" s="346">
        <v>0.2</v>
      </c>
      <c r="P144" s="346">
        <f>O144*H144</f>
        <v>10</v>
      </c>
      <c r="Q144" s="346">
        <v>0</v>
      </c>
      <c r="R144" s="346">
        <f>Q144*H144</f>
        <v>0</v>
      </c>
      <c r="S144" s="346">
        <v>0</v>
      </c>
      <c r="T144" s="347">
        <f>S144*H144</f>
        <v>0</v>
      </c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/>
      <c r="AR144" s="348" t="s">
        <v>149</v>
      </c>
      <c r="AT144" s="348" t="s">
        <v>144</v>
      </c>
      <c r="AU144" s="348" t="s">
        <v>88</v>
      </c>
      <c r="AY144" s="132" t="s">
        <v>142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32" t="s">
        <v>86</v>
      </c>
      <c r="BK144" s="231">
        <f>ROUND(I144*H144,2)</f>
        <v>0</v>
      </c>
      <c r="BL144" s="132" t="s">
        <v>149</v>
      </c>
      <c r="BM144" s="348" t="s">
        <v>829</v>
      </c>
    </row>
    <row r="145" spans="1:65" s="270" customFormat="1" ht="19.5" x14ac:dyDescent="0.2">
      <c r="A145" s="143"/>
      <c r="B145" s="144"/>
      <c r="C145" s="143"/>
      <c r="D145" s="349" t="s">
        <v>151</v>
      </c>
      <c r="E145" s="143"/>
      <c r="F145" s="350" t="s">
        <v>561</v>
      </c>
      <c r="G145" s="143"/>
      <c r="H145" s="143"/>
      <c r="I145" s="260"/>
      <c r="J145" s="143"/>
      <c r="K145" s="143"/>
      <c r="L145" s="144"/>
      <c r="M145" s="351"/>
      <c r="N145" s="352"/>
      <c r="O145" s="145"/>
      <c r="P145" s="145"/>
      <c r="Q145" s="145"/>
      <c r="R145" s="145"/>
      <c r="S145" s="145"/>
      <c r="T145" s="353"/>
      <c r="U145" s="143"/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3"/>
      <c r="AT145" s="132" t="s">
        <v>151</v>
      </c>
      <c r="AU145" s="132" t="s">
        <v>88</v>
      </c>
    </row>
    <row r="146" spans="1:65" s="361" customFormat="1" ht="11.25" x14ac:dyDescent="0.2">
      <c r="B146" s="362"/>
      <c r="D146" s="349" t="s">
        <v>153</v>
      </c>
      <c r="E146" s="363" t="s">
        <v>1</v>
      </c>
      <c r="F146" s="364" t="s">
        <v>562</v>
      </c>
      <c r="H146" s="365">
        <v>50</v>
      </c>
      <c r="I146" s="262"/>
      <c r="L146" s="362"/>
      <c r="M146" s="366"/>
      <c r="N146" s="367"/>
      <c r="O146" s="367"/>
      <c r="P146" s="367"/>
      <c r="Q146" s="367"/>
      <c r="R146" s="367"/>
      <c r="S146" s="367"/>
      <c r="T146" s="368"/>
      <c r="AT146" s="363" t="s">
        <v>153</v>
      </c>
      <c r="AU146" s="363" t="s">
        <v>88</v>
      </c>
      <c r="AV146" s="361" t="s">
        <v>88</v>
      </c>
      <c r="AW146" s="361" t="s">
        <v>34</v>
      </c>
      <c r="AX146" s="361" t="s">
        <v>86</v>
      </c>
      <c r="AY146" s="363" t="s">
        <v>142</v>
      </c>
    </row>
    <row r="147" spans="1:65" s="270" customFormat="1" ht="55.5" customHeight="1" x14ac:dyDescent="0.2">
      <c r="A147" s="143"/>
      <c r="B147" s="144"/>
      <c r="C147" s="338" t="s">
        <v>149</v>
      </c>
      <c r="D147" s="338" t="s">
        <v>144</v>
      </c>
      <c r="E147" s="339" t="s">
        <v>563</v>
      </c>
      <c r="F147" s="340" t="s">
        <v>564</v>
      </c>
      <c r="G147" s="341" t="s">
        <v>268</v>
      </c>
      <c r="H147" s="342">
        <v>15.4</v>
      </c>
      <c r="I147" s="85"/>
      <c r="J147" s="343">
        <f>ROUND(I147*H147,2)</f>
        <v>0</v>
      </c>
      <c r="K147" s="340" t="s">
        <v>148</v>
      </c>
      <c r="L147" s="144"/>
      <c r="M147" s="344" t="s">
        <v>1</v>
      </c>
      <c r="N147" s="345" t="s">
        <v>44</v>
      </c>
      <c r="O147" s="346">
        <v>0.70299999999999996</v>
      </c>
      <c r="P147" s="346">
        <f>O147*H147</f>
        <v>10.8262</v>
      </c>
      <c r="Q147" s="346">
        <v>8.6800000000000002E-3</v>
      </c>
      <c r="R147" s="346">
        <f>Q147*H147</f>
        <v>0.13367200000000001</v>
      </c>
      <c r="S147" s="346">
        <v>0</v>
      </c>
      <c r="T147" s="347">
        <f>S147*H147</f>
        <v>0</v>
      </c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/>
      <c r="AR147" s="348" t="s">
        <v>149</v>
      </c>
      <c r="AT147" s="348" t="s">
        <v>144</v>
      </c>
      <c r="AU147" s="348" t="s">
        <v>88</v>
      </c>
      <c r="AY147" s="132" t="s">
        <v>142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32" t="s">
        <v>86</v>
      </c>
      <c r="BK147" s="231">
        <f>ROUND(I147*H147,2)</f>
        <v>0</v>
      </c>
      <c r="BL147" s="132" t="s">
        <v>149</v>
      </c>
      <c r="BM147" s="348" t="s">
        <v>830</v>
      </c>
    </row>
    <row r="148" spans="1:65" s="354" customFormat="1" ht="11.25" x14ac:dyDescent="0.2">
      <c r="B148" s="355"/>
      <c r="D148" s="349" t="s">
        <v>153</v>
      </c>
      <c r="E148" s="356" t="s">
        <v>1</v>
      </c>
      <c r="F148" s="357" t="s">
        <v>831</v>
      </c>
      <c r="H148" s="356" t="s">
        <v>1</v>
      </c>
      <c r="I148" s="261"/>
      <c r="L148" s="355"/>
      <c r="M148" s="358"/>
      <c r="N148" s="359"/>
      <c r="O148" s="359"/>
      <c r="P148" s="359"/>
      <c r="Q148" s="359"/>
      <c r="R148" s="359"/>
      <c r="S148" s="359"/>
      <c r="T148" s="360"/>
      <c r="AT148" s="356" t="s">
        <v>153</v>
      </c>
      <c r="AU148" s="356" t="s">
        <v>88</v>
      </c>
      <c r="AV148" s="354" t="s">
        <v>86</v>
      </c>
      <c r="AW148" s="354" t="s">
        <v>34</v>
      </c>
      <c r="AX148" s="354" t="s">
        <v>79</v>
      </c>
      <c r="AY148" s="356" t="s">
        <v>142</v>
      </c>
    </row>
    <row r="149" spans="1:65" s="361" customFormat="1" ht="11.25" x14ac:dyDescent="0.2">
      <c r="B149" s="362"/>
      <c r="D149" s="349" t="s">
        <v>153</v>
      </c>
      <c r="E149" s="363" t="s">
        <v>1</v>
      </c>
      <c r="F149" s="364" t="s">
        <v>832</v>
      </c>
      <c r="H149" s="365">
        <v>15.4</v>
      </c>
      <c r="I149" s="262"/>
      <c r="L149" s="362"/>
      <c r="M149" s="366"/>
      <c r="N149" s="367"/>
      <c r="O149" s="367"/>
      <c r="P149" s="367"/>
      <c r="Q149" s="367"/>
      <c r="R149" s="367"/>
      <c r="S149" s="367"/>
      <c r="T149" s="368"/>
      <c r="AT149" s="363" t="s">
        <v>153</v>
      </c>
      <c r="AU149" s="363" t="s">
        <v>88</v>
      </c>
      <c r="AV149" s="361" t="s">
        <v>88</v>
      </c>
      <c r="AW149" s="361" t="s">
        <v>34</v>
      </c>
      <c r="AX149" s="361" t="s">
        <v>86</v>
      </c>
      <c r="AY149" s="363" t="s">
        <v>142</v>
      </c>
    </row>
    <row r="150" spans="1:65" s="270" customFormat="1" ht="55.5" customHeight="1" x14ac:dyDescent="0.2">
      <c r="A150" s="143"/>
      <c r="B150" s="144"/>
      <c r="C150" s="338" t="s">
        <v>178</v>
      </c>
      <c r="D150" s="338" t="s">
        <v>144</v>
      </c>
      <c r="E150" s="339" t="s">
        <v>568</v>
      </c>
      <c r="F150" s="340" t="s">
        <v>564</v>
      </c>
      <c r="G150" s="341" t="s">
        <v>268</v>
      </c>
      <c r="H150" s="342">
        <v>20.9</v>
      </c>
      <c r="I150" s="85"/>
      <c r="J150" s="343">
        <f>ROUND(I150*H150,2)</f>
        <v>0</v>
      </c>
      <c r="K150" s="340" t="s">
        <v>148</v>
      </c>
      <c r="L150" s="144"/>
      <c r="M150" s="344" t="s">
        <v>1</v>
      </c>
      <c r="N150" s="345" t="s">
        <v>44</v>
      </c>
      <c r="O150" s="346">
        <v>0.58099999999999996</v>
      </c>
      <c r="P150" s="346">
        <f>O150*H150</f>
        <v>12.142899999999999</v>
      </c>
      <c r="Q150" s="346">
        <v>3.6900000000000002E-2</v>
      </c>
      <c r="R150" s="346">
        <f>Q150*H150</f>
        <v>0.77120999999999995</v>
      </c>
      <c r="S150" s="346">
        <v>0</v>
      </c>
      <c r="T150" s="347">
        <f>S150*H150</f>
        <v>0</v>
      </c>
      <c r="U150" s="143"/>
      <c r="V150" s="143"/>
      <c r="W150" s="143"/>
      <c r="X150" s="143"/>
      <c r="Y150" s="143"/>
      <c r="Z150" s="143"/>
      <c r="AA150" s="143"/>
      <c r="AB150" s="143"/>
      <c r="AC150" s="143"/>
      <c r="AD150" s="143"/>
      <c r="AE150" s="143"/>
      <c r="AR150" s="348" t="s">
        <v>149</v>
      </c>
      <c r="AT150" s="348" t="s">
        <v>144</v>
      </c>
      <c r="AU150" s="348" t="s">
        <v>88</v>
      </c>
      <c r="AY150" s="132" t="s">
        <v>142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32" t="s">
        <v>86</v>
      </c>
      <c r="BK150" s="231">
        <f>ROUND(I150*H150,2)</f>
        <v>0</v>
      </c>
      <c r="BL150" s="132" t="s">
        <v>149</v>
      </c>
      <c r="BM150" s="348" t="s">
        <v>833</v>
      </c>
    </row>
    <row r="151" spans="1:65" s="361" customFormat="1" ht="11.25" x14ac:dyDescent="0.2">
      <c r="B151" s="362"/>
      <c r="D151" s="349" t="s">
        <v>153</v>
      </c>
      <c r="E151" s="363" t="s">
        <v>1</v>
      </c>
      <c r="F151" s="364" t="s">
        <v>834</v>
      </c>
      <c r="H151" s="365">
        <v>20.9</v>
      </c>
      <c r="I151" s="262"/>
      <c r="L151" s="362"/>
      <c r="M151" s="366"/>
      <c r="N151" s="367"/>
      <c r="O151" s="367"/>
      <c r="P151" s="367"/>
      <c r="Q151" s="367"/>
      <c r="R151" s="367"/>
      <c r="S151" s="367"/>
      <c r="T151" s="368"/>
      <c r="AT151" s="363" t="s">
        <v>153</v>
      </c>
      <c r="AU151" s="363" t="s">
        <v>88</v>
      </c>
      <c r="AV151" s="361" t="s">
        <v>88</v>
      </c>
      <c r="AW151" s="361" t="s">
        <v>34</v>
      </c>
      <c r="AX151" s="361" t="s">
        <v>86</v>
      </c>
      <c r="AY151" s="363" t="s">
        <v>142</v>
      </c>
    </row>
    <row r="152" spans="1:65" s="270" customFormat="1" ht="55.5" customHeight="1" x14ac:dyDescent="0.2">
      <c r="A152" s="143"/>
      <c r="B152" s="144"/>
      <c r="C152" s="338" t="s">
        <v>193</v>
      </c>
      <c r="D152" s="338" t="s">
        <v>144</v>
      </c>
      <c r="E152" s="339" t="s">
        <v>572</v>
      </c>
      <c r="F152" s="340" t="s">
        <v>564</v>
      </c>
      <c r="G152" s="341" t="s">
        <v>268</v>
      </c>
      <c r="H152" s="342">
        <v>13.2</v>
      </c>
      <c r="I152" s="85"/>
      <c r="J152" s="343">
        <f>ROUND(I152*H152,2)</f>
        <v>0</v>
      </c>
      <c r="K152" s="340" t="s">
        <v>148</v>
      </c>
      <c r="L152" s="144"/>
      <c r="M152" s="344" t="s">
        <v>1</v>
      </c>
      <c r="N152" s="345" t="s">
        <v>44</v>
      </c>
      <c r="O152" s="346">
        <v>0.54700000000000004</v>
      </c>
      <c r="P152" s="346">
        <f>O152*H152</f>
        <v>7.2204000000000006</v>
      </c>
      <c r="Q152" s="346">
        <v>3.6900000000000002E-2</v>
      </c>
      <c r="R152" s="346">
        <f>Q152*H152</f>
        <v>0.48708000000000001</v>
      </c>
      <c r="S152" s="346">
        <v>0</v>
      </c>
      <c r="T152" s="347">
        <f>S152*H152</f>
        <v>0</v>
      </c>
      <c r="U152" s="143"/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3"/>
      <c r="AR152" s="348" t="s">
        <v>149</v>
      </c>
      <c r="AT152" s="348" t="s">
        <v>144</v>
      </c>
      <c r="AU152" s="348" t="s">
        <v>88</v>
      </c>
      <c r="AY152" s="132" t="s">
        <v>142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32" t="s">
        <v>86</v>
      </c>
      <c r="BK152" s="231">
        <f>ROUND(I152*H152,2)</f>
        <v>0</v>
      </c>
      <c r="BL152" s="132" t="s">
        <v>149</v>
      </c>
      <c r="BM152" s="348" t="s">
        <v>835</v>
      </c>
    </row>
    <row r="153" spans="1:65" s="354" customFormat="1" ht="11.25" x14ac:dyDescent="0.2">
      <c r="B153" s="355"/>
      <c r="D153" s="349" t="s">
        <v>153</v>
      </c>
      <c r="E153" s="356" t="s">
        <v>1</v>
      </c>
      <c r="F153" s="357" t="s">
        <v>831</v>
      </c>
      <c r="H153" s="356" t="s">
        <v>1</v>
      </c>
      <c r="I153" s="261"/>
      <c r="L153" s="355"/>
      <c r="M153" s="358"/>
      <c r="N153" s="359"/>
      <c r="O153" s="359"/>
      <c r="P153" s="359"/>
      <c r="Q153" s="359"/>
      <c r="R153" s="359"/>
      <c r="S153" s="359"/>
      <c r="T153" s="360"/>
      <c r="AT153" s="356" t="s">
        <v>153</v>
      </c>
      <c r="AU153" s="356" t="s">
        <v>88</v>
      </c>
      <c r="AV153" s="354" t="s">
        <v>86</v>
      </c>
      <c r="AW153" s="354" t="s">
        <v>34</v>
      </c>
      <c r="AX153" s="354" t="s">
        <v>79</v>
      </c>
      <c r="AY153" s="356" t="s">
        <v>142</v>
      </c>
    </row>
    <row r="154" spans="1:65" s="361" customFormat="1" ht="11.25" x14ac:dyDescent="0.2">
      <c r="B154" s="362"/>
      <c r="D154" s="349" t="s">
        <v>153</v>
      </c>
      <c r="E154" s="363" t="s">
        <v>1</v>
      </c>
      <c r="F154" s="364" t="s">
        <v>836</v>
      </c>
      <c r="H154" s="365">
        <v>13.2</v>
      </c>
      <c r="I154" s="262"/>
      <c r="L154" s="362"/>
      <c r="M154" s="366"/>
      <c r="N154" s="367"/>
      <c r="O154" s="367"/>
      <c r="P154" s="367"/>
      <c r="Q154" s="367"/>
      <c r="R154" s="367"/>
      <c r="S154" s="367"/>
      <c r="T154" s="368"/>
      <c r="AT154" s="363" t="s">
        <v>153</v>
      </c>
      <c r="AU154" s="363" t="s">
        <v>88</v>
      </c>
      <c r="AV154" s="361" t="s">
        <v>88</v>
      </c>
      <c r="AW154" s="361" t="s">
        <v>34</v>
      </c>
      <c r="AX154" s="361" t="s">
        <v>86</v>
      </c>
      <c r="AY154" s="363" t="s">
        <v>142</v>
      </c>
    </row>
    <row r="155" spans="1:65" s="270" customFormat="1" ht="33" customHeight="1" x14ac:dyDescent="0.2">
      <c r="A155" s="143"/>
      <c r="B155" s="144"/>
      <c r="C155" s="338" t="s">
        <v>199</v>
      </c>
      <c r="D155" s="338" t="s">
        <v>144</v>
      </c>
      <c r="E155" s="339" t="s">
        <v>575</v>
      </c>
      <c r="F155" s="340" t="s">
        <v>576</v>
      </c>
      <c r="G155" s="341" t="s">
        <v>181</v>
      </c>
      <c r="H155" s="342">
        <v>90.584999999999994</v>
      </c>
      <c r="I155" s="85"/>
      <c r="J155" s="343">
        <f>ROUND(I155*H155,2)</f>
        <v>0</v>
      </c>
      <c r="K155" s="340" t="s">
        <v>148</v>
      </c>
      <c r="L155" s="144"/>
      <c r="M155" s="344" t="s">
        <v>1</v>
      </c>
      <c r="N155" s="345" t="s">
        <v>44</v>
      </c>
      <c r="O155" s="346">
        <v>1.7629999999999999</v>
      </c>
      <c r="P155" s="346">
        <f>O155*H155</f>
        <v>159.70135499999998</v>
      </c>
      <c r="Q155" s="346">
        <v>0</v>
      </c>
      <c r="R155" s="346">
        <f>Q155*H155</f>
        <v>0</v>
      </c>
      <c r="S155" s="346">
        <v>0</v>
      </c>
      <c r="T155" s="347">
        <f>S155*H155</f>
        <v>0</v>
      </c>
      <c r="U155" s="143"/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3"/>
      <c r="AR155" s="348" t="s">
        <v>149</v>
      </c>
      <c r="AT155" s="348" t="s">
        <v>144</v>
      </c>
      <c r="AU155" s="348" t="s">
        <v>88</v>
      </c>
      <c r="AY155" s="132" t="s">
        <v>142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32" t="s">
        <v>86</v>
      </c>
      <c r="BK155" s="231">
        <f>ROUND(I155*H155,2)</f>
        <v>0</v>
      </c>
      <c r="BL155" s="132" t="s">
        <v>149</v>
      </c>
      <c r="BM155" s="348" t="s">
        <v>837</v>
      </c>
    </row>
    <row r="156" spans="1:65" s="361" customFormat="1" ht="11.25" x14ac:dyDescent="0.2">
      <c r="B156" s="362"/>
      <c r="D156" s="349" t="s">
        <v>153</v>
      </c>
      <c r="E156" s="363" t="s">
        <v>1</v>
      </c>
      <c r="F156" s="364" t="s">
        <v>838</v>
      </c>
      <c r="H156" s="365">
        <v>90.584999999999994</v>
      </c>
      <c r="I156" s="262"/>
      <c r="L156" s="362"/>
      <c r="M156" s="366"/>
      <c r="N156" s="367"/>
      <c r="O156" s="367"/>
      <c r="P156" s="367"/>
      <c r="Q156" s="367"/>
      <c r="R156" s="367"/>
      <c r="S156" s="367"/>
      <c r="T156" s="368"/>
      <c r="AT156" s="363" t="s">
        <v>153</v>
      </c>
      <c r="AU156" s="363" t="s">
        <v>88</v>
      </c>
      <c r="AV156" s="361" t="s">
        <v>88</v>
      </c>
      <c r="AW156" s="361" t="s">
        <v>34</v>
      </c>
      <c r="AX156" s="361" t="s">
        <v>86</v>
      </c>
      <c r="AY156" s="363" t="s">
        <v>142</v>
      </c>
    </row>
    <row r="157" spans="1:65" s="270" customFormat="1" ht="33" customHeight="1" x14ac:dyDescent="0.2">
      <c r="A157" s="143"/>
      <c r="B157" s="144"/>
      <c r="C157" s="338" t="s">
        <v>205</v>
      </c>
      <c r="D157" s="338" t="s">
        <v>144</v>
      </c>
      <c r="E157" s="339" t="s">
        <v>179</v>
      </c>
      <c r="F157" s="340" t="s">
        <v>180</v>
      </c>
      <c r="G157" s="341" t="s">
        <v>181</v>
      </c>
      <c r="H157" s="342">
        <v>639.16200000000003</v>
      </c>
      <c r="I157" s="85"/>
      <c r="J157" s="343">
        <f>ROUND(I157*H157,2)</f>
        <v>0</v>
      </c>
      <c r="K157" s="340" t="s">
        <v>148</v>
      </c>
      <c r="L157" s="144"/>
      <c r="M157" s="344" t="s">
        <v>1</v>
      </c>
      <c r="N157" s="345" t="s">
        <v>44</v>
      </c>
      <c r="O157" s="346">
        <v>0.189</v>
      </c>
      <c r="P157" s="346">
        <f>O157*H157</f>
        <v>120.801618</v>
      </c>
      <c r="Q157" s="346">
        <v>0</v>
      </c>
      <c r="R157" s="346">
        <f>Q157*H157</f>
        <v>0</v>
      </c>
      <c r="S157" s="346">
        <v>0</v>
      </c>
      <c r="T157" s="347">
        <f>S157*H157</f>
        <v>0</v>
      </c>
      <c r="U157" s="143"/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3"/>
      <c r="AR157" s="348" t="s">
        <v>149</v>
      </c>
      <c r="AT157" s="348" t="s">
        <v>144</v>
      </c>
      <c r="AU157" s="348" t="s">
        <v>88</v>
      </c>
      <c r="AY157" s="132" t="s">
        <v>142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32" t="s">
        <v>86</v>
      </c>
      <c r="BK157" s="231">
        <f>ROUND(I157*H157,2)</f>
        <v>0</v>
      </c>
      <c r="BL157" s="132" t="s">
        <v>149</v>
      </c>
      <c r="BM157" s="348" t="s">
        <v>839</v>
      </c>
    </row>
    <row r="158" spans="1:65" s="354" customFormat="1" ht="11.25" x14ac:dyDescent="0.2">
      <c r="B158" s="355"/>
      <c r="D158" s="349" t="s">
        <v>153</v>
      </c>
      <c r="E158" s="356" t="s">
        <v>1</v>
      </c>
      <c r="F158" s="357" t="s">
        <v>840</v>
      </c>
      <c r="H158" s="356" t="s">
        <v>1</v>
      </c>
      <c r="I158" s="261"/>
      <c r="L158" s="355"/>
      <c r="M158" s="358"/>
      <c r="N158" s="359"/>
      <c r="O158" s="359"/>
      <c r="P158" s="359"/>
      <c r="Q158" s="359"/>
      <c r="R158" s="359"/>
      <c r="S158" s="359"/>
      <c r="T158" s="360"/>
      <c r="AT158" s="356" t="s">
        <v>153</v>
      </c>
      <c r="AU158" s="356" t="s">
        <v>88</v>
      </c>
      <c r="AV158" s="354" t="s">
        <v>86</v>
      </c>
      <c r="AW158" s="354" t="s">
        <v>34</v>
      </c>
      <c r="AX158" s="354" t="s">
        <v>79</v>
      </c>
      <c r="AY158" s="356" t="s">
        <v>142</v>
      </c>
    </row>
    <row r="159" spans="1:65" s="361" customFormat="1" ht="11.25" x14ac:dyDescent="0.2">
      <c r="B159" s="362"/>
      <c r="D159" s="349" t="s">
        <v>153</v>
      </c>
      <c r="E159" s="363" t="s">
        <v>1</v>
      </c>
      <c r="F159" s="364" t="s">
        <v>841</v>
      </c>
      <c r="H159" s="365">
        <v>571.92999999999995</v>
      </c>
      <c r="I159" s="262"/>
      <c r="L159" s="362"/>
      <c r="M159" s="366"/>
      <c r="N159" s="367"/>
      <c r="O159" s="367"/>
      <c r="P159" s="367"/>
      <c r="Q159" s="367"/>
      <c r="R159" s="367"/>
      <c r="S159" s="367"/>
      <c r="T159" s="368"/>
      <c r="AT159" s="363" t="s">
        <v>153</v>
      </c>
      <c r="AU159" s="363" t="s">
        <v>88</v>
      </c>
      <c r="AV159" s="361" t="s">
        <v>88</v>
      </c>
      <c r="AW159" s="361" t="s">
        <v>34</v>
      </c>
      <c r="AX159" s="361" t="s">
        <v>79</v>
      </c>
      <c r="AY159" s="363" t="s">
        <v>142</v>
      </c>
    </row>
    <row r="160" spans="1:65" s="354" customFormat="1" ht="11.25" x14ac:dyDescent="0.2">
      <c r="B160" s="355"/>
      <c r="D160" s="349" t="s">
        <v>153</v>
      </c>
      <c r="E160" s="356" t="s">
        <v>1</v>
      </c>
      <c r="F160" s="357" t="s">
        <v>842</v>
      </c>
      <c r="H160" s="356" t="s">
        <v>1</v>
      </c>
      <c r="I160" s="261"/>
      <c r="L160" s="355"/>
      <c r="M160" s="358"/>
      <c r="N160" s="359"/>
      <c r="O160" s="359"/>
      <c r="P160" s="359"/>
      <c r="Q160" s="359"/>
      <c r="R160" s="359"/>
      <c r="S160" s="359"/>
      <c r="T160" s="360"/>
      <c r="AT160" s="356" t="s">
        <v>153</v>
      </c>
      <c r="AU160" s="356" t="s">
        <v>88</v>
      </c>
      <c r="AV160" s="354" t="s">
        <v>86</v>
      </c>
      <c r="AW160" s="354" t="s">
        <v>34</v>
      </c>
      <c r="AX160" s="354" t="s">
        <v>79</v>
      </c>
      <c r="AY160" s="356" t="s">
        <v>142</v>
      </c>
    </row>
    <row r="161" spans="1:65" s="361" customFormat="1" ht="11.25" x14ac:dyDescent="0.2">
      <c r="B161" s="362"/>
      <c r="D161" s="349" t="s">
        <v>153</v>
      </c>
      <c r="E161" s="363" t="s">
        <v>1</v>
      </c>
      <c r="F161" s="364" t="s">
        <v>843</v>
      </c>
      <c r="H161" s="365">
        <v>67.231999999999999</v>
      </c>
      <c r="I161" s="262"/>
      <c r="L161" s="362"/>
      <c r="M161" s="366"/>
      <c r="N161" s="367"/>
      <c r="O161" s="367"/>
      <c r="P161" s="367"/>
      <c r="Q161" s="367"/>
      <c r="R161" s="367"/>
      <c r="S161" s="367"/>
      <c r="T161" s="368"/>
      <c r="AT161" s="363" t="s">
        <v>153</v>
      </c>
      <c r="AU161" s="363" t="s">
        <v>88</v>
      </c>
      <c r="AV161" s="361" t="s">
        <v>88</v>
      </c>
      <c r="AW161" s="361" t="s">
        <v>34</v>
      </c>
      <c r="AX161" s="361" t="s">
        <v>79</v>
      </c>
      <c r="AY161" s="363" t="s">
        <v>142</v>
      </c>
    </row>
    <row r="162" spans="1:65" s="369" customFormat="1" ht="11.25" x14ac:dyDescent="0.2">
      <c r="B162" s="370"/>
      <c r="D162" s="349" t="s">
        <v>153</v>
      </c>
      <c r="E162" s="371" t="s">
        <v>1</v>
      </c>
      <c r="F162" s="372" t="s">
        <v>159</v>
      </c>
      <c r="H162" s="373">
        <v>639.16200000000003</v>
      </c>
      <c r="I162" s="263"/>
      <c r="L162" s="370"/>
      <c r="M162" s="374"/>
      <c r="N162" s="375"/>
      <c r="O162" s="375"/>
      <c r="P162" s="375"/>
      <c r="Q162" s="375"/>
      <c r="R162" s="375"/>
      <c r="S162" s="375"/>
      <c r="T162" s="376"/>
      <c r="AT162" s="371" t="s">
        <v>153</v>
      </c>
      <c r="AU162" s="371" t="s">
        <v>88</v>
      </c>
      <c r="AV162" s="369" t="s">
        <v>149</v>
      </c>
      <c r="AW162" s="369" t="s">
        <v>34</v>
      </c>
      <c r="AX162" s="369" t="s">
        <v>86</v>
      </c>
      <c r="AY162" s="371" t="s">
        <v>142</v>
      </c>
    </row>
    <row r="163" spans="1:65" s="270" customFormat="1" ht="44.25" customHeight="1" x14ac:dyDescent="0.2">
      <c r="A163" s="143"/>
      <c r="B163" s="144"/>
      <c r="C163" s="338" t="s">
        <v>209</v>
      </c>
      <c r="D163" s="338" t="s">
        <v>144</v>
      </c>
      <c r="E163" s="339" t="s">
        <v>194</v>
      </c>
      <c r="F163" s="340" t="s">
        <v>195</v>
      </c>
      <c r="G163" s="341" t="s">
        <v>181</v>
      </c>
      <c r="H163" s="342">
        <v>191.749</v>
      </c>
      <c r="I163" s="85"/>
      <c r="J163" s="343">
        <f>ROUND(I163*H163,2)</f>
        <v>0</v>
      </c>
      <c r="K163" s="340" t="s">
        <v>148</v>
      </c>
      <c r="L163" s="144"/>
      <c r="M163" s="344" t="s">
        <v>1</v>
      </c>
      <c r="N163" s="345" t="s">
        <v>44</v>
      </c>
      <c r="O163" s="346">
        <v>0.1</v>
      </c>
      <c r="P163" s="346">
        <f>O163*H163</f>
        <v>19.174900000000001</v>
      </c>
      <c r="Q163" s="346">
        <v>0</v>
      </c>
      <c r="R163" s="346">
        <f>Q163*H163</f>
        <v>0</v>
      </c>
      <c r="S163" s="346">
        <v>0</v>
      </c>
      <c r="T163" s="347">
        <f>S163*H163</f>
        <v>0</v>
      </c>
      <c r="U163" s="14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/>
      <c r="AR163" s="348" t="s">
        <v>149</v>
      </c>
      <c r="AT163" s="348" t="s">
        <v>144</v>
      </c>
      <c r="AU163" s="348" t="s">
        <v>88</v>
      </c>
      <c r="AY163" s="132" t="s">
        <v>142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32" t="s">
        <v>86</v>
      </c>
      <c r="BK163" s="231">
        <f>ROUND(I163*H163,2)</f>
        <v>0</v>
      </c>
      <c r="BL163" s="132" t="s">
        <v>149</v>
      </c>
      <c r="BM163" s="348" t="s">
        <v>844</v>
      </c>
    </row>
    <row r="164" spans="1:65" s="270" customFormat="1" ht="19.5" x14ac:dyDescent="0.2">
      <c r="A164" s="143"/>
      <c r="B164" s="144"/>
      <c r="C164" s="143"/>
      <c r="D164" s="349" t="s">
        <v>151</v>
      </c>
      <c r="E164" s="143"/>
      <c r="F164" s="350" t="s">
        <v>197</v>
      </c>
      <c r="G164" s="143"/>
      <c r="H164" s="143"/>
      <c r="I164" s="260"/>
      <c r="J164" s="143"/>
      <c r="K164" s="143"/>
      <c r="L164" s="144"/>
      <c r="M164" s="351"/>
      <c r="N164" s="352"/>
      <c r="O164" s="145"/>
      <c r="P164" s="145"/>
      <c r="Q164" s="145"/>
      <c r="R164" s="145"/>
      <c r="S164" s="145"/>
      <c r="T164" s="353"/>
      <c r="U164" s="143"/>
      <c r="V164" s="143"/>
      <c r="W164" s="143"/>
      <c r="X164" s="143"/>
      <c r="Y164" s="143"/>
      <c r="Z164" s="143"/>
      <c r="AA164" s="143"/>
      <c r="AB164" s="143"/>
      <c r="AC164" s="143"/>
      <c r="AD164" s="143"/>
      <c r="AE164" s="143"/>
      <c r="AT164" s="132" t="s">
        <v>151</v>
      </c>
      <c r="AU164" s="132" t="s">
        <v>88</v>
      </c>
    </row>
    <row r="165" spans="1:65" s="361" customFormat="1" ht="11.25" x14ac:dyDescent="0.2">
      <c r="B165" s="362"/>
      <c r="D165" s="349" t="s">
        <v>153</v>
      </c>
      <c r="F165" s="364" t="s">
        <v>845</v>
      </c>
      <c r="H165" s="365">
        <v>191.749</v>
      </c>
      <c r="I165" s="262"/>
      <c r="L165" s="362"/>
      <c r="M165" s="366"/>
      <c r="N165" s="367"/>
      <c r="O165" s="367"/>
      <c r="P165" s="367"/>
      <c r="Q165" s="367"/>
      <c r="R165" s="367"/>
      <c r="S165" s="367"/>
      <c r="T165" s="368"/>
      <c r="AT165" s="363" t="s">
        <v>153</v>
      </c>
      <c r="AU165" s="363" t="s">
        <v>88</v>
      </c>
      <c r="AV165" s="361" t="s">
        <v>88</v>
      </c>
      <c r="AW165" s="361" t="s">
        <v>3</v>
      </c>
      <c r="AX165" s="361" t="s">
        <v>86</v>
      </c>
      <c r="AY165" s="363" t="s">
        <v>142</v>
      </c>
    </row>
    <row r="166" spans="1:65" s="270" customFormat="1" ht="33" customHeight="1" x14ac:dyDescent="0.2">
      <c r="A166" s="143"/>
      <c r="B166" s="144"/>
      <c r="C166" s="338" t="s">
        <v>216</v>
      </c>
      <c r="D166" s="338" t="s">
        <v>144</v>
      </c>
      <c r="E166" s="339" t="s">
        <v>846</v>
      </c>
      <c r="F166" s="340" t="s">
        <v>847</v>
      </c>
      <c r="G166" s="341" t="s">
        <v>147</v>
      </c>
      <c r="H166" s="342">
        <v>1368.57</v>
      </c>
      <c r="I166" s="85"/>
      <c r="J166" s="343">
        <f>ROUND(I166*H166,2)</f>
        <v>0</v>
      </c>
      <c r="K166" s="340" t="s">
        <v>148</v>
      </c>
      <c r="L166" s="144"/>
      <c r="M166" s="344" t="s">
        <v>1</v>
      </c>
      <c r="N166" s="345" t="s">
        <v>44</v>
      </c>
      <c r="O166" s="346">
        <v>8.7999999999999995E-2</v>
      </c>
      <c r="P166" s="346">
        <f>O166*H166</f>
        <v>120.43415999999999</v>
      </c>
      <c r="Q166" s="346">
        <v>5.8E-4</v>
      </c>
      <c r="R166" s="346">
        <f>Q166*H166</f>
        <v>0.79377059999999999</v>
      </c>
      <c r="S166" s="346">
        <v>0</v>
      </c>
      <c r="T166" s="347">
        <f>S166*H166</f>
        <v>0</v>
      </c>
      <c r="U166" s="143"/>
      <c r="V166" s="143"/>
      <c r="W166" s="143"/>
      <c r="X166" s="143"/>
      <c r="Y166" s="143"/>
      <c r="Z166" s="143"/>
      <c r="AA166" s="143"/>
      <c r="AB166" s="143"/>
      <c r="AC166" s="143"/>
      <c r="AD166" s="143"/>
      <c r="AE166" s="143"/>
      <c r="AR166" s="348" t="s">
        <v>149</v>
      </c>
      <c r="AT166" s="348" t="s">
        <v>144</v>
      </c>
      <c r="AU166" s="348" t="s">
        <v>88</v>
      </c>
      <c r="AY166" s="132" t="s">
        <v>142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32" t="s">
        <v>86</v>
      </c>
      <c r="BK166" s="231">
        <f>ROUND(I166*H166,2)</f>
        <v>0</v>
      </c>
      <c r="BL166" s="132" t="s">
        <v>149</v>
      </c>
      <c r="BM166" s="348" t="s">
        <v>848</v>
      </c>
    </row>
    <row r="167" spans="1:65" s="354" customFormat="1" ht="11.25" x14ac:dyDescent="0.2">
      <c r="B167" s="355"/>
      <c r="D167" s="349" t="s">
        <v>153</v>
      </c>
      <c r="E167" s="356" t="s">
        <v>1</v>
      </c>
      <c r="F167" s="357" t="s">
        <v>581</v>
      </c>
      <c r="H167" s="356" t="s">
        <v>1</v>
      </c>
      <c r="I167" s="261"/>
      <c r="L167" s="355"/>
      <c r="M167" s="358"/>
      <c r="N167" s="359"/>
      <c r="O167" s="359"/>
      <c r="P167" s="359"/>
      <c r="Q167" s="359"/>
      <c r="R167" s="359"/>
      <c r="S167" s="359"/>
      <c r="T167" s="360"/>
      <c r="AT167" s="356" t="s">
        <v>153</v>
      </c>
      <c r="AU167" s="356" t="s">
        <v>88</v>
      </c>
      <c r="AV167" s="354" t="s">
        <v>86</v>
      </c>
      <c r="AW167" s="354" t="s">
        <v>34</v>
      </c>
      <c r="AX167" s="354" t="s">
        <v>79</v>
      </c>
      <c r="AY167" s="356" t="s">
        <v>142</v>
      </c>
    </row>
    <row r="168" spans="1:65" s="361" customFormat="1" ht="11.25" x14ac:dyDescent="0.2">
      <c r="B168" s="362"/>
      <c r="D168" s="349" t="s">
        <v>153</v>
      </c>
      <c r="E168" s="363" t="s">
        <v>1</v>
      </c>
      <c r="F168" s="364" t="s">
        <v>849</v>
      </c>
      <c r="H168" s="365">
        <v>1368.57</v>
      </c>
      <c r="I168" s="262"/>
      <c r="L168" s="362"/>
      <c r="M168" s="366"/>
      <c r="N168" s="367"/>
      <c r="O168" s="367"/>
      <c r="P168" s="367"/>
      <c r="Q168" s="367"/>
      <c r="R168" s="367"/>
      <c r="S168" s="367"/>
      <c r="T168" s="368"/>
      <c r="AT168" s="363" t="s">
        <v>153</v>
      </c>
      <c r="AU168" s="363" t="s">
        <v>88</v>
      </c>
      <c r="AV168" s="361" t="s">
        <v>88</v>
      </c>
      <c r="AW168" s="361" t="s">
        <v>34</v>
      </c>
      <c r="AX168" s="361" t="s">
        <v>86</v>
      </c>
      <c r="AY168" s="363" t="s">
        <v>142</v>
      </c>
    </row>
    <row r="169" spans="1:65" s="270" customFormat="1" ht="33" customHeight="1" x14ac:dyDescent="0.2">
      <c r="A169" s="143"/>
      <c r="B169" s="144"/>
      <c r="C169" s="338" t="s">
        <v>224</v>
      </c>
      <c r="D169" s="338" t="s">
        <v>144</v>
      </c>
      <c r="E169" s="339" t="s">
        <v>850</v>
      </c>
      <c r="F169" s="340" t="s">
        <v>851</v>
      </c>
      <c r="G169" s="341" t="s">
        <v>147</v>
      </c>
      <c r="H169" s="342">
        <v>1368.57</v>
      </c>
      <c r="I169" s="85"/>
      <c r="J169" s="343">
        <f>ROUND(I169*H169,2)</f>
        <v>0</v>
      </c>
      <c r="K169" s="340" t="s">
        <v>148</v>
      </c>
      <c r="L169" s="144"/>
      <c r="M169" s="344" t="s">
        <v>1</v>
      </c>
      <c r="N169" s="345" t="s">
        <v>44</v>
      </c>
      <c r="O169" s="346">
        <v>8.5000000000000006E-2</v>
      </c>
      <c r="P169" s="346">
        <f>O169*H169</f>
        <v>116.32845</v>
      </c>
      <c r="Q169" s="346">
        <v>0</v>
      </c>
      <c r="R169" s="346">
        <f>Q169*H169</f>
        <v>0</v>
      </c>
      <c r="S169" s="346">
        <v>0</v>
      </c>
      <c r="T169" s="347">
        <f>S169*H169</f>
        <v>0</v>
      </c>
      <c r="U169" s="14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/>
      <c r="AR169" s="348" t="s">
        <v>149</v>
      </c>
      <c r="AT169" s="348" t="s">
        <v>144</v>
      </c>
      <c r="AU169" s="348" t="s">
        <v>88</v>
      </c>
      <c r="AY169" s="132" t="s">
        <v>142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32" t="s">
        <v>86</v>
      </c>
      <c r="BK169" s="231">
        <f>ROUND(I169*H169,2)</f>
        <v>0</v>
      </c>
      <c r="BL169" s="132" t="s">
        <v>149</v>
      </c>
      <c r="BM169" s="348" t="s">
        <v>852</v>
      </c>
    </row>
    <row r="170" spans="1:65" s="361" customFormat="1" ht="11.25" x14ac:dyDescent="0.2">
      <c r="B170" s="362"/>
      <c r="D170" s="349" t="s">
        <v>153</v>
      </c>
      <c r="E170" s="363" t="s">
        <v>1</v>
      </c>
      <c r="F170" s="364" t="s">
        <v>853</v>
      </c>
      <c r="H170" s="365">
        <v>1368.57</v>
      </c>
      <c r="I170" s="262"/>
      <c r="L170" s="362"/>
      <c r="M170" s="366"/>
      <c r="N170" s="367"/>
      <c r="O170" s="367"/>
      <c r="P170" s="367"/>
      <c r="Q170" s="367"/>
      <c r="R170" s="367"/>
      <c r="S170" s="367"/>
      <c r="T170" s="368"/>
      <c r="AT170" s="363" t="s">
        <v>153</v>
      </c>
      <c r="AU170" s="363" t="s">
        <v>88</v>
      </c>
      <c r="AV170" s="361" t="s">
        <v>88</v>
      </c>
      <c r="AW170" s="361" t="s">
        <v>34</v>
      </c>
      <c r="AX170" s="361" t="s">
        <v>86</v>
      </c>
      <c r="AY170" s="363" t="s">
        <v>142</v>
      </c>
    </row>
    <row r="171" spans="1:65" s="270" customFormat="1" ht="44.25" customHeight="1" x14ac:dyDescent="0.2">
      <c r="A171" s="143"/>
      <c r="B171" s="144"/>
      <c r="C171" s="338" t="s">
        <v>232</v>
      </c>
      <c r="D171" s="338" t="s">
        <v>144</v>
      </c>
      <c r="E171" s="339" t="s">
        <v>210</v>
      </c>
      <c r="F171" s="340" t="s">
        <v>211</v>
      </c>
      <c r="G171" s="341" t="s">
        <v>181</v>
      </c>
      <c r="H171" s="342">
        <v>319.58100000000002</v>
      </c>
      <c r="I171" s="85"/>
      <c r="J171" s="343">
        <f>ROUND(I171*H171,2)</f>
        <v>0</v>
      </c>
      <c r="K171" s="340" t="s">
        <v>148</v>
      </c>
      <c r="L171" s="144"/>
      <c r="M171" s="344" t="s">
        <v>1</v>
      </c>
      <c r="N171" s="345" t="s">
        <v>44</v>
      </c>
      <c r="O171" s="346">
        <v>0.34499999999999997</v>
      </c>
      <c r="P171" s="346">
        <f>O171*H171</f>
        <v>110.25544499999999</v>
      </c>
      <c r="Q171" s="346">
        <v>0</v>
      </c>
      <c r="R171" s="346">
        <f>Q171*H171</f>
        <v>0</v>
      </c>
      <c r="S171" s="346">
        <v>0</v>
      </c>
      <c r="T171" s="347">
        <f>S171*H171</f>
        <v>0</v>
      </c>
      <c r="U171" s="143"/>
      <c r="V171" s="143"/>
      <c r="W171" s="143"/>
      <c r="X171" s="143"/>
      <c r="Y171" s="143"/>
      <c r="Z171" s="143"/>
      <c r="AA171" s="143"/>
      <c r="AB171" s="143"/>
      <c r="AC171" s="143"/>
      <c r="AD171" s="143"/>
      <c r="AE171" s="143"/>
      <c r="AR171" s="348" t="s">
        <v>149</v>
      </c>
      <c r="AT171" s="348" t="s">
        <v>144</v>
      </c>
      <c r="AU171" s="348" t="s">
        <v>88</v>
      </c>
      <c r="AY171" s="132" t="s">
        <v>142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32" t="s">
        <v>86</v>
      </c>
      <c r="BK171" s="231">
        <f>ROUND(I171*H171,2)</f>
        <v>0</v>
      </c>
      <c r="BL171" s="132" t="s">
        <v>149</v>
      </c>
      <c r="BM171" s="348" t="s">
        <v>854</v>
      </c>
    </row>
    <row r="172" spans="1:65" s="270" customFormat="1" ht="39" x14ac:dyDescent="0.2">
      <c r="A172" s="143"/>
      <c r="B172" s="144"/>
      <c r="C172" s="143"/>
      <c r="D172" s="349" t="s">
        <v>151</v>
      </c>
      <c r="E172" s="143"/>
      <c r="F172" s="350" t="s">
        <v>213</v>
      </c>
      <c r="G172" s="143"/>
      <c r="H172" s="143"/>
      <c r="I172" s="260"/>
      <c r="J172" s="143"/>
      <c r="K172" s="143"/>
      <c r="L172" s="144"/>
      <c r="M172" s="351"/>
      <c r="N172" s="352"/>
      <c r="O172" s="145"/>
      <c r="P172" s="145"/>
      <c r="Q172" s="145"/>
      <c r="R172" s="145"/>
      <c r="S172" s="145"/>
      <c r="T172" s="353"/>
      <c r="U172" s="143"/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3"/>
      <c r="AT172" s="132" t="s">
        <v>151</v>
      </c>
      <c r="AU172" s="132" t="s">
        <v>88</v>
      </c>
    </row>
    <row r="173" spans="1:65" s="354" customFormat="1" ht="11.25" x14ac:dyDescent="0.2">
      <c r="B173" s="355"/>
      <c r="D173" s="349" t="s">
        <v>153</v>
      </c>
      <c r="E173" s="356" t="s">
        <v>1</v>
      </c>
      <c r="F173" s="357" t="s">
        <v>465</v>
      </c>
      <c r="H173" s="356" t="s">
        <v>1</v>
      </c>
      <c r="I173" s="261"/>
      <c r="L173" s="355"/>
      <c r="M173" s="358"/>
      <c r="N173" s="359"/>
      <c r="O173" s="359"/>
      <c r="P173" s="359"/>
      <c r="Q173" s="359"/>
      <c r="R173" s="359"/>
      <c r="S173" s="359"/>
      <c r="T173" s="360"/>
      <c r="AT173" s="356" t="s">
        <v>153</v>
      </c>
      <c r="AU173" s="356" t="s">
        <v>88</v>
      </c>
      <c r="AV173" s="354" t="s">
        <v>86</v>
      </c>
      <c r="AW173" s="354" t="s">
        <v>34</v>
      </c>
      <c r="AX173" s="354" t="s">
        <v>79</v>
      </c>
      <c r="AY173" s="356" t="s">
        <v>142</v>
      </c>
    </row>
    <row r="174" spans="1:65" s="361" customFormat="1" ht="11.25" x14ac:dyDescent="0.2">
      <c r="B174" s="362"/>
      <c r="D174" s="349" t="s">
        <v>153</v>
      </c>
      <c r="E174" s="363" t="s">
        <v>1</v>
      </c>
      <c r="F174" s="364" t="s">
        <v>855</v>
      </c>
      <c r="H174" s="365">
        <v>319.58100000000002</v>
      </c>
      <c r="I174" s="262"/>
      <c r="L174" s="362"/>
      <c r="M174" s="366"/>
      <c r="N174" s="367"/>
      <c r="O174" s="367"/>
      <c r="P174" s="367"/>
      <c r="Q174" s="367"/>
      <c r="R174" s="367"/>
      <c r="S174" s="367"/>
      <c r="T174" s="368"/>
      <c r="AT174" s="363" t="s">
        <v>153</v>
      </c>
      <c r="AU174" s="363" t="s">
        <v>88</v>
      </c>
      <c r="AV174" s="361" t="s">
        <v>88</v>
      </c>
      <c r="AW174" s="361" t="s">
        <v>34</v>
      </c>
      <c r="AX174" s="361" t="s">
        <v>86</v>
      </c>
      <c r="AY174" s="363" t="s">
        <v>142</v>
      </c>
    </row>
    <row r="175" spans="1:65" s="270" customFormat="1" ht="16.5" customHeight="1" x14ac:dyDescent="0.2">
      <c r="A175" s="143"/>
      <c r="B175" s="144"/>
      <c r="C175" s="338" t="s">
        <v>241</v>
      </c>
      <c r="D175" s="338" t="s">
        <v>144</v>
      </c>
      <c r="E175" s="339" t="s">
        <v>217</v>
      </c>
      <c r="F175" s="340" t="s">
        <v>218</v>
      </c>
      <c r="G175" s="341" t="s">
        <v>181</v>
      </c>
      <c r="H175" s="342">
        <v>184.887</v>
      </c>
      <c r="I175" s="85"/>
      <c r="J175" s="343">
        <f>ROUND(I175*H175,2)</f>
        <v>0</v>
      </c>
      <c r="K175" s="340" t="s">
        <v>1</v>
      </c>
      <c r="L175" s="144"/>
      <c r="M175" s="344" t="s">
        <v>1</v>
      </c>
      <c r="N175" s="345" t="s">
        <v>44</v>
      </c>
      <c r="O175" s="346">
        <v>0.10100000000000001</v>
      </c>
      <c r="P175" s="346">
        <f>O175*H175</f>
        <v>18.673587000000001</v>
      </c>
      <c r="Q175" s="346">
        <v>0</v>
      </c>
      <c r="R175" s="346">
        <f>Q175*H175</f>
        <v>0</v>
      </c>
      <c r="S175" s="346">
        <v>0</v>
      </c>
      <c r="T175" s="347">
        <f>S175*H175</f>
        <v>0</v>
      </c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R175" s="348" t="s">
        <v>149</v>
      </c>
      <c r="AT175" s="348" t="s">
        <v>144</v>
      </c>
      <c r="AU175" s="348" t="s">
        <v>88</v>
      </c>
      <c r="AY175" s="132" t="s">
        <v>142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32" t="s">
        <v>86</v>
      </c>
      <c r="BK175" s="231">
        <f>ROUND(I175*H175,2)</f>
        <v>0</v>
      </c>
      <c r="BL175" s="132" t="s">
        <v>149</v>
      </c>
      <c r="BM175" s="348" t="s">
        <v>856</v>
      </c>
    </row>
    <row r="176" spans="1:65" s="354" customFormat="1" ht="11.25" x14ac:dyDescent="0.2">
      <c r="B176" s="355"/>
      <c r="D176" s="349" t="s">
        <v>153</v>
      </c>
      <c r="E176" s="356" t="s">
        <v>1</v>
      </c>
      <c r="F176" s="357" t="s">
        <v>220</v>
      </c>
      <c r="H176" s="356" t="s">
        <v>1</v>
      </c>
      <c r="I176" s="261"/>
      <c r="L176" s="355"/>
      <c r="M176" s="358"/>
      <c r="N176" s="359"/>
      <c r="O176" s="359"/>
      <c r="P176" s="359"/>
      <c r="Q176" s="359"/>
      <c r="R176" s="359"/>
      <c r="S176" s="359"/>
      <c r="T176" s="360"/>
      <c r="AT176" s="356" t="s">
        <v>153</v>
      </c>
      <c r="AU176" s="356" t="s">
        <v>88</v>
      </c>
      <c r="AV176" s="354" t="s">
        <v>86</v>
      </c>
      <c r="AW176" s="354" t="s">
        <v>34</v>
      </c>
      <c r="AX176" s="354" t="s">
        <v>79</v>
      </c>
      <c r="AY176" s="356" t="s">
        <v>142</v>
      </c>
    </row>
    <row r="177" spans="1:65" s="354" customFormat="1" ht="11.25" x14ac:dyDescent="0.2">
      <c r="B177" s="355"/>
      <c r="D177" s="349" t="s">
        <v>153</v>
      </c>
      <c r="E177" s="356" t="s">
        <v>1</v>
      </c>
      <c r="F177" s="357" t="s">
        <v>221</v>
      </c>
      <c r="H177" s="356" t="s">
        <v>1</v>
      </c>
      <c r="I177" s="261"/>
      <c r="L177" s="355"/>
      <c r="M177" s="358"/>
      <c r="N177" s="359"/>
      <c r="O177" s="359"/>
      <c r="P177" s="359"/>
      <c r="Q177" s="359"/>
      <c r="R177" s="359"/>
      <c r="S177" s="359"/>
      <c r="T177" s="360"/>
      <c r="AT177" s="356" t="s">
        <v>153</v>
      </c>
      <c r="AU177" s="356" t="s">
        <v>88</v>
      </c>
      <c r="AV177" s="354" t="s">
        <v>86</v>
      </c>
      <c r="AW177" s="354" t="s">
        <v>34</v>
      </c>
      <c r="AX177" s="354" t="s">
        <v>79</v>
      </c>
      <c r="AY177" s="356" t="s">
        <v>142</v>
      </c>
    </row>
    <row r="178" spans="1:65" s="354" customFormat="1" ht="11.25" x14ac:dyDescent="0.2">
      <c r="B178" s="355"/>
      <c r="D178" s="349" t="s">
        <v>153</v>
      </c>
      <c r="E178" s="356" t="s">
        <v>1</v>
      </c>
      <c r="F178" s="357" t="s">
        <v>222</v>
      </c>
      <c r="H178" s="356" t="s">
        <v>1</v>
      </c>
      <c r="I178" s="261"/>
      <c r="L178" s="355"/>
      <c r="M178" s="358"/>
      <c r="N178" s="359"/>
      <c r="O178" s="359"/>
      <c r="P178" s="359"/>
      <c r="Q178" s="359"/>
      <c r="R178" s="359"/>
      <c r="S178" s="359"/>
      <c r="T178" s="360"/>
      <c r="AT178" s="356" t="s">
        <v>153</v>
      </c>
      <c r="AU178" s="356" t="s">
        <v>88</v>
      </c>
      <c r="AV178" s="354" t="s">
        <v>86</v>
      </c>
      <c r="AW178" s="354" t="s">
        <v>34</v>
      </c>
      <c r="AX178" s="354" t="s">
        <v>79</v>
      </c>
      <c r="AY178" s="356" t="s">
        <v>142</v>
      </c>
    </row>
    <row r="179" spans="1:65" s="361" customFormat="1" ht="22.5" x14ac:dyDescent="0.2">
      <c r="B179" s="362"/>
      <c r="D179" s="349" t="s">
        <v>153</v>
      </c>
      <c r="E179" s="363" t="s">
        <v>1</v>
      </c>
      <c r="F179" s="364" t="s">
        <v>857</v>
      </c>
      <c r="H179" s="365">
        <v>184.887</v>
      </c>
      <c r="I179" s="262"/>
      <c r="L179" s="362"/>
      <c r="M179" s="366"/>
      <c r="N179" s="367"/>
      <c r="O179" s="367"/>
      <c r="P179" s="367"/>
      <c r="Q179" s="367"/>
      <c r="R179" s="367"/>
      <c r="S179" s="367"/>
      <c r="T179" s="368"/>
      <c r="AT179" s="363" t="s">
        <v>153</v>
      </c>
      <c r="AU179" s="363" t="s">
        <v>88</v>
      </c>
      <c r="AV179" s="361" t="s">
        <v>88</v>
      </c>
      <c r="AW179" s="361" t="s">
        <v>34</v>
      </c>
      <c r="AX179" s="361" t="s">
        <v>79</v>
      </c>
      <c r="AY179" s="363" t="s">
        <v>142</v>
      </c>
    </row>
    <row r="180" spans="1:65" s="369" customFormat="1" ht="11.25" x14ac:dyDescent="0.2">
      <c r="B180" s="370"/>
      <c r="D180" s="349" t="s">
        <v>153</v>
      </c>
      <c r="E180" s="371" t="s">
        <v>1</v>
      </c>
      <c r="F180" s="372" t="s">
        <v>159</v>
      </c>
      <c r="H180" s="373">
        <v>184.887</v>
      </c>
      <c r="I180" s="263"/>
      <c r="L180" s="370"/>
      <c r="M180" s="374"/>
      <c r="N180" s="375"/>
      <c r="O180" s="375"/>
      <c r="P180" s="375"/>
      <c r="Q180" s="375"/>
      <c r="R180" s="375"/>
      <c r="S180" s="375"/>
      <c r="T180" s="376"/>
      <c r="AT180" s="371" t="s">
        <v>153</v>
      </c>
      <c r="AU180" s="371" t="s">
        <v>88</v>
      </c>
      <c r="AV180" s="369" t="s">
        <v>149</v>
      </c>
      <c r="AW180" s="369" t="s">
        <v>34</v>
      </c>
      <c r="AX180" s="369" t="s">
        <v>86</v>
      </c>
      <c r="AY180" s="371" t="s">
        <v>142</v>
      </c>
    </row>
    <row r="181" spans="1:65" s="270" customFormat="1" ht="21.75" customHeight="1" x14ac:dyDescent="0.2">
      <c r="A181" s="143"/>
      <c r="B181" s="144"/>
      <c r="C181" s="338" t="s">
        <v>249</v>
      </c>
      <c r="D181" s="338" t="s">
        <v>144</v>
      </c>
      <c r="E181" s="339" t="s">
        <v>225</v>
      </c>
      <c r="F181" s="340" t="s">
        <v>226</v>
      </c>
      <c r="G181" s="341" t="s">
        <v>181</v>
      </c>
      <c r="H181" s="342">
        <v>639.16200000000003</v>
      </c>
      <c r="I181" s="85"/>
      <c r="J181" s="343">
        <f>ROUND(I181*H181,2)</f>
        <v>0</v>
      </c>
      <c r="K181" s="340" t="s">
        <v>1</v>
      </c>
      <c r="L181" s="144"/>
      <c r="M181" s="344" t="s">
        <v>1</v>
      </c>
      <c r="N181" s="345" t="s">
        <v>44</v>
      </c>
      <c r="O181" s="346">
        <v>8.3000000000000004E-2</v>
      </c>
      <c r="P181" s="346">
        <f>O181*H181</f>
        <v>53.050446000000008</v>
      </c>
      <c r="Q181" s="346">
        <v>0</v>
      </c>
      <c r="R181" s="346">
        <f>Q181*H181</f>
        <v>0</v>
      </c>
      <c r="S181" s="346">
        <v>0</v>
      </c>
      <c r="T181" s="347">
        <f>S181*H181</f>
        <v>0</v>
      </c>
      <c r="U181" s="143"/>
      <c r="V181" s="143"/>
      <c r="W181" s="143"/>
      <c r="X181" s="143"/>
      <c r="Y181" s="143"/>
      <c r="Z181" s="143"/>
      <c r="AA181" s="143"/>
      <c r="AB181" s="143"/>
      <c r="AC181" s="143"/>
      <c r="AD181" s="143"/>
      <c r="AE181" s="143"/>
      <c r="AR181" s="348" t="s">
        <v>149</v>
      </c>
      <c r="AT181" s="348" t="s">
        <v>144</v>
      </c>
      <c r="AU181" s="348" t="s">
        <v>88</v>
      </c>
      <c r="AY181" s="132" t="s">
        <v>142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32" t="s">
        <v>86</v>
      </c>
      <c r="BK181" s="231">
        <f>ROUND(I181*H181,2)</f>
        <v>0</v>
      </c>
      <c r="BL181" s="132" t="s">
        <v>149</v>
      </c>
      <c r="BM181" s="348" t="s">
        <v>858</v>
      </c>
    </row>
    <row r="182" spans="1:65" s="354" customFormat="1" ht="11.25" x14ac:dyDescent="0.2">
      <c r="B182" s="355"/>
      <c r="D182" s="349" t="s">
        <v>153</v>
      </c>
      <c r="E182" s="356" t="s">
        <v>1</v>
      </c>
      <c r="F182" s="357" t="s">
        <v>228</v>
      </c>
      <c r="H182" s="356" t="s">
        <v>1</v>
      </c>
      <c r="I182" s="261"/>
      <c r="L182" s="355"/>
      <c r="M182" s="358"/>
      <c r="N182" s="359"/>
      <c r="O182" s="359"/>
      <c r="P182" s="359"/>
      <c r="Q182" s="359"/>
      <c r="R182" s="359"/>
      <c r="S182" s="359"/>
      <c r="T182" s="360"/>
      <c r="AT182" s="356" t="s">
        <v>153</v>
      </c>
      <c r="AU182" s="356" t="s">
        <v>88</v>
      </c>
      <c r="AV182" s="354" t="s">
        <v>86</v>
      </c>
      <c r="AW182" s="354" t="s">
        <v>34</v>
      </c>
      <c r="AX182" s="354" t="s">
        <v>79</v>
      </c>
      <c r="AY182" s="356" t="s">
        <v>142</v>
      </c>
    </row>
    <row r="183" spans="1:65" s="354" customFormat="1" ht="11.25" x14ac:dyDescent="0.2">
      <c r="B183" s="355"/>
      <c r="D183" s="349" t="s">
        <v>153</v>
      </c>
      <c r="E183" s="356" t="s">
        <v>1</v>
      </c>
      <c r="F183" s="357" t="s">
        <v>229</v>
      </c>
      <c r="H183" s="356" t="s">
        <v>1</v>
      </c>
      <c r="I183" s="261"/>
      <c r="L183" s="355"/>
      <c r="M183" s="358"/>
      <c r="N183" s="359"/>
      <c r="O183" s="359"/>
      <c r="P183" s="359"/>
      <c r="Q183" s="359"/>
      <c r="R183" s="359"/>
      <c r="S183" s="359"/>
      <c r="T183" s="360"/>
      <c r="AT183" s="356" t="s">
        <v>153</v>
      </c>
      <c r="AU183" s="356" t="s">
        <v>88</v>
      </c>
      <c r="AV183" s="354" t="s">
        <v>86</v>
      </c>
      <c r="AW183" s="354" t="s">
        <v>34</v>
      </c>
      <c r="AX183" s="354" t="s">
        <v>79</v>
      </c>
      <c r="AY183" s="356" t="s">
        <v>142</v>
      </c>
    </row>
    <row r="184" spans="1:65" s="354" customFormat="1" ht="11.25" x14ac:dyDescent="0.2">
      <c r="B184" s="355"/>
      <c r="D184" s="349" t="s">
        <v>153</v>
      </c>
      <c r="E184" s="356" t="s">
        <v>1</v>
      </c>
      <c r="F184" s="357" t="s">
        <v>230</v>
      </c>
      <c r="H184" s="356" t="s">
        <v>1</v>
      </c>
      <c r="I184" s="261"/>
      <c r="L184" s="355"/>
      <c r="M184" s="358"/>
      <c r="N184" s="359"/>
      <c r="O184" s="359"/>
      <c r="P184" s="359"/>
      <c r="Q184" s="359"/>
      <c r="R184" s="359"/>
      <c r="S184" s="359"/>
      <c r="T184" s="360"/>
      <c r="AT184" s="356" t="s">
        <v>153</v>
      </c>
      <c r="AU184" s="356" t="s">
        <v>88</v>
      </c>
      <c r="AV184" s="354" t="s">
        <v>86</v>
      </c>
      <c r="AW184" s="354" t="s">
        <v>34</v>
      </c>
      <c r="AX184" s="354" t="s">
        <v>79</v>
      </c>
      <c r="AY184" s="356" t="s">
        <v>142</v>
      </c>
    </row>
    <row r="185" spans="1:65" s="361" customFormat="1" ht="11.25" x14ac:dyDescent="0.2">
      <c r="B185" s="362"/>
      <c r="D185" s="349" t="s">
        <v>153</v>
      </c>
      <c r="E185" s="363" t="s">
        <v>1</v>
      </c>
      <c r="F185" s="364" t="s">
        <v>859</v>
      </c>
      <c r="H185" s="365">
        <v>639.16200000000003</v>
      </c>
      <c r="I185" s="262"/>
      <c r="L185" s="362"/>
      <c r="M185" s="366"/>
      <c r="N185" s="367"/>
      <c r="O185" s="367"/>
      <c r="P185" s="367"/>
      <c r="Q185" s="367"/>
      <c r="R185" s="367"/>
      <c r="S185" s="367"/>
      <c r="T185" s="368"/>
      <c r="AT185" s="363" t="s">
        <v>153</v>
      </c>
      <c r="AU185" s="363" t="s">
        <v>88</v>
      </c>
      <c r="AV185" s="361" t="s">
        <v>88</v>
      </c>
      <c r="AW185" s="361" t="s">
        <v>34</v>
      </c>
      <c r="AX185" s="361" t="s">
        <v>86</v>
      </c>
      <c r="AY185" s="363" t="s">
        <v>142</v>
      </c>
    </row>
    <row r="186" spans="1:65" s="270" customFormat="1" ht="33" customHeight="1" x14ac:dyDescent="0.2">
      <c r="A186" s="143"/>
      <c r="B186" s="144"/>
      <c r="C186" s="338" t="s">
        <v>8</v>
      </c>
      <c r="D186" s="338" t="s">
        <v>144</v>
      </c>
      <c r="E186" s="339" t="s">
        <v>233</v>
      </c>
      <c r="F186" s="340" t="s">
        <v>234</v>
      </c>
      <c r="G186" s="341" t="s">
        <v>181</v>
      </c>
      <c r="H186" s="342">
        <v>415.81</v>
      </c>
      <c r="I186" s="85"/>
      <c r="J186" s="343">
        <f>ROUND(I186*H186,2)</f>
        <v>0</v>
      </c>
      <c r="K186" s="340" t="s">
        <v>148</v>
      </c>
      <c r="L186" s="144"/>
      <c r="M186" s="344" t="s">
        <v>1</v>
      </c>
      <c r="N186" s="345" t="s">
        <v>44</v>
      </c>
      <c r="O186" s="346">
        <v>0.115</v>
      </c>
      <c r="P186" s="346">
        <f>O186*H186</f>
        <v>47.818150000000003</v>
      </c>
      <c r="Q186" s="346">
        <v>0</v>
      </c>
      <c r="R186" s="346">
        <f>Q186*H186</f>
        <v>0</v>
      </c>
      <c r="S186" s="346">
        <v>0</v>
      </c>
      <c r="T186" s="347">
        <f>S186*H186</f>
        <v>0</v>
      </c>
      <c r="U186" s="143"/>
      <c r="V186" s="143"/>
      <c r="W186" s="143"/>
      <c r="X186" s="143"/>
      <c r="Y186" s="143"/>
      <c r="Z186" s="143"/>
      <c r="AA186" s="143"/>
      <c r="AB186" s="143"/>
      <c r="AC186" s="143"/>
      <c r="AD186" s="143"/>
      <c r="AE186" s="143"/>
      <c r="AR186" s="348" t="s">
        <v>149</v>
      </c>
      <c r="AT186" s="348" t="s">
        <v>144</v>
      </c>
      <c r="AU186" s="348" t="s">
        <v>88</v>
      </c>
      <c r="AY186" s="132" t="s">
        <v>142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32" t="s">
        <v>86</v>
      </c>
      <c r="BK186" s="231">
        <f>ROUND(I186*H186,2)</f>
        <v>0</v>
      </c>
      <c r="BL186" s="132" t="s">
        <v>149</v>
      </c>
      <c r="BM186" s="348" t="s">
        <v>860</v>
      </c>
    </row>
    <row r="187" spans="1:65" s="354" customFormat="1" ht="11.25" x14ac:dyDescent="0.2">
      <c r="B187" s="355"/>
      <c r="D187" s="349" t="s">
        <v>153</v>
      </c>
      <c r="E187" s="356" t="s">
        <v>1</v>
      </c>
      <c r="F187" s="357" t="s">
        <v>446</v>
      </c>
      <c r="H187" s="356" t="s">
        <v>1</v>
      </c>
      <c r="I187" s="261"/>
      <c r="L187" s="355"/>
      <c r="M187" s="358"/>
      <c r="N187" s="359"/>
      <c r="O187" s="359"/>
      <c r="P187" s="359"/>
      <c r="Q187" s="359"/>
      <c r="R187" s="359"/>
      <c r="S187" s="359"/>
      <c r="T187" s="360"/>
      <c r="AT187" s="356" t="s">
        <v>153</v>
      </c>
      <c r="AU187" s="356" t="s">
        <v>88</v>
      </c>
      <c r="AV187" s="354" t="s">
        <v>86</v>
      </c>
      <c r="AW187" s="354" t="s">
        <v>34</v>
      </c>
      <c r="AX187" s="354" t="s">
        <v>79</v>
      </c>
      <c r="AY187" s="356" t="s">
        <v>142</v>
      </c>
    </row>
    <row r="188" spans="1:65" s="354" customFormat="1" ht="11.25" x14ac:dyDescent="0.2">
      <c r="B188" s="355"/>
      <c r="D188" s="349" t="s">
        <v>153</v>
      </c>
      <c r="E188" s="356" t="s">
        <v>1</v>
      </c>
      <c r="F188" s="357" t="s">
        <v>581</v>
      </c>
      <c r="H188" s="356" t="s">
        <v>1</v>
      </c>
      <c r="I188" s="261"/>
      <c r="L188" s="355"/>
      <c r="M188" s="358"/>
      <c r="N188" s="359"/>
      <c r="O188" s="359"/>
      <c r="P188" s="359"/>
      <c r="Q188" s="359"/>
      <c r="R188" s="359"/>
      <c r="S188" s="359"/>
      <c r="T188" s="360"/>
      <c r="AT188" s="356" t="s">
        <v>153</v>
      </c>
      <c r="AU188" s="356" t="s">
        <v>88</v>
      </c>
      <c r="AV188" s="354" t="s">
        <v>86</v>
      </c>
      <c r="AW188" s="354" t="s">
        <v>34</v>
      </c>
      <c r="AX188" s="354" t="s">
        <v>79</v>
      </c>
      <c r="AY188" s="356" t="s">
        <v>142</v>
      </c>
    </row>
    <row r="189" spans="1:65" s="361" customFormat="1" ht="22.5" x14ac:dyDescent="0.2">
      <c r="B189" s="362"/>
      <c r="D189" s="349" t="s">
        <v>153</v>
      </c>
      <c r="E189" s="363" t="s">
        <v>1</v>
      </c>
      <c r="F189" s="364" t="s">
        <v>861</v>
      </c>
      <c r="H189" s="365">
        <v>415.81</v>
      </c>
      <c r="I189" s="262"/>
      <c r="L189" s="362"/>
      <c r="M189" s="366"/>
      <c r="N189" s="367"/>
      <c r="O189" s="367"/>
      <c r="P189" s="367"/>
      <c r="Q189" s="367"/>
      <c r="R189" s="367"/>
      <c r="S189" s="367"/>
      <c r="T189" s="368"/>
      <c r="AT189" s="363" t="s">
        <v>153</v>
      </c>
      <c r="AU189" s="363" t="s">
        <v>88</v>
      </c>
      <c r="AV189" s="361" t="s">
        <v>88</v>
      </c>
      <c r="AW189" s="361" t="s">
        <v>34</v>
      </c>
      <c r="AX189" s="361" t="s">
        <v>79</v>
      </c>
      <c r="AY189" s="363" t="s">
        <v>142</v>
      </c>
    </row>
    <row r="190" spans="1:65" s="369" customFormat="1" ht="11.25" x14ac:dyDescent="0.2">
      <c r="B190" s="370"/>
      <c r="D190" s="349" t="s">
        <v>153</v>
      </c>
      <c r="E190" s="371" t="s">
        <v>1</v>
      </c>
      <c r="F190" s="372" t="s">
        <v>159</v>
      </c>
      <c r="H190" s="373">
        <v>415.81</v>
      </c>
      <c r="I190" s="263"/>
      <c r="L190" s="370"/>
      <c r="M190" s="374"/>
      <c r="N190" s="375"/>
      <c r="O190" s="375"/>
      <c r="P190" s="375"/>
      <c r="Q190" s="375"/>
      <c r="R190" s="375"/>
      <c r="S190" s="375"/>
      <c r="T190" s="376"/>
      <c r="AT190" s="371" t="s">
        <v>153</v>
      </c>
      <c r="AU190" s="371" t="s">
        <v>88</v>
      </c>
      <c r="AV190" s="369" t="s">
        <v>149</v>
      </c>
      <c r="AW190" s="369" t="s">
        <v>34</v>
      </c>
      <c r="AX190" s="369" t="s">
        <v>86</v>
      </c>
      <c r="AY190" s="371" t="s">
        <v>142</v>
      </c>
    </row>
    <row r="191" spans="1:65" s="270" customFormat="1" ht="33" customHeight="1" x14ac:dyDescent="0.2">
      <c r="A191" s="143"/>
      <c r="B191" s="144"/>
      <c r="C191" s="385" t="s">
        <v>261</v>
      </c>
      <c r="D191" s="385" t="s">
        <v>242</v>
      </c>
      <c r="E191" s="386" t="s">
        <v>243</v>
      </c>
      <c r="F191" s="387" t="s">
        <v>244</v>
      </c>
      <c r="G191" s="388" t="s">
        <v>245</v>
      </c>
      <c r="H191" s="389">
        <v>831.62</v>
      </c>
      <c r="I191" s="86"/>
      <c r="J191" s="390">
        <f>ROUND(I191*H191,2)</f>
        <v>0</v>
      </c>
      <c r="K191" s="387" t="s">
        <v>1</v>
      </c>
      <c r="L191" s="391"/>
      <c r="M191" s="392" t="s">
        <v>1</v>
      </c>
      <c r="N191" s="393" t="s">
        <v>44</v>
      </c>
      <c r="O191" s="346">
        <v>0</v>
      </c>
      <c r="P191" s="346">
        <f>O191*H191</f>
        <v>0</v>
      </c>
      <c r="Q191" s="346">
        <v>0</v>
      </c>
      <c r="R191" s="346">
        <f>Q191*H191</f>
        <v>0</v>
      </c>
      <c r="S191" s="346">
        <v>0</v>
      </c>
      <c r="T191" s="347">
        <f>S191*H191</f>
        <v>0</v>
      </c>
      <c r="U191" s="143"/>
      <c r="V191" s="143"/>
      <c r="W191" s="143"/>
      <c r="X191" s="143"/>
      <c r="Y191" s="143"/>
      <c r="Z191" s="143"/>
      <c r="AA191" s="143"/>
      <c r="AB191" s="143"/>
      <c r="AC191" s="143"/>
      <c r="AD191" s="143"/>
      <c r="AE191" s="143"/>
      <c r="AR191" s="348" t="s">
        <v>205</v>
      </c>
      <c r="AT191" s="348" t="s">
        <v>242</v>
      </c>
      <c r="AU191" s="348" t="s">
        <v>88</v>
      </c>
      <c r="AY191" s="132" t="s">
        <v>142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32" t="s">
        <v>86</v>
      </c>
      <c r="BK191" s="231">
        <f>ROUND(I191*H191,2)</f>
        <v>0</v>
      </c>
      <c r="BL191" s="132" t="s">
        <v>149</v>
      </c>
      <c r="BM191" s="348" t="s">
        <v>862</v>
      </c>
    </row>
    <row r="192" spans="1:65" s="270" customFormat="1" ht="19.5" x14ac:dyDescent="0.2">
      <c r="A192" s="143"/>
      <c r="B192" s="144"/>
      <c r="C192" s="143"/>
      <c r="D192" s="349" t="s">
        <v>151</v>
      </c>
      <c r="E192" s="143"/>
      <c r="F192" s="350" t="s">
        <v>247</v>
      </c>
      <c r="G192" s="143"/>
      <c r="H192" s="143"/>
      <c r="I192" s="260"/>
      <c r="J192" s="143"/>
      <c r="K192" s="143"/>
      <c r="L192" s="144"/>
      <c r="M192" s="351"/>
      <c r="N192" s="352"/>
      <c r="O192" s="145"/>
      <c r="P192" s="145"/>
      <c r="Q192" s="145"/>
      <c r="R192" s="145"/>
      <c r="S192" s="145"/>
      <c r="T192" s="353"/>
      <c r="U192" s="143"/>
      <c r="V192" s="143"/>
      <c r="W192" s="143"/>
      <c r="X192" s="143"/>
      <c r="Y192" s="143"/>
      <c r="Z192" s="143"/>
      <c r="AA192" s="143"/>
      <c r="AB192" s="143"/>
      <c r="AC192" s="143"/>
      <c r="AD192" s="143"/>
      <c r="AE192" s="143"/>
      <c r="AT192" s="132" t="s">
        <v>151</v>
      </c>
      <c r="AU192" s="132" t="s">
        <v>88</v>
      </c>
    </row>
    <row r="193" spans="1:65" s="361" customFormat="1" ht="11.25" x14ac:dyDescent="0.2">
      <c r="B193" s="362"/>
      <c r="D193" s="349" t="s">
        <v>153</v>
      </c>
      <c r="E193" s="363" t="s">
        <v>1</v>
      </c>
      <c r="F193" s="364" t="s">
        <v>863</v>
      </c>
      <c r="H193" s="365">
        <v>831.62</v>
      </c>
      <c r="I193" s="262"/>
      <c r="L193" s="362"/>
      <c r="M193" s="366"/>
      <c r="N193" s="367"/>
      <c r="O193" s="367"/>
      <c r="P193" s="367"/>
      <c r="Q193" s="367"/>
      <c r="R193" s="367"/>
      <c r="S193" s="367"/>
      <c r="T193" s="368"/>
      <c r="AT193" s="363" t="s">
        <v>153</v>
      </c>
      <c r="AU193" s="363" t="s">
        <v>88</v>
      </c>
      <c r="AV193" s="361" t="s">
        <v>88</v>
      </c>
      <c r="AW193" s="361" t="s">
        <v>34</v>
      </c>
      <c r="AX193" s="361" t="s">
        <v>86</v>
      </c>
      <c r="AY193" s="363" t="s">
        <v>142</v>
      </c>
    </row>
    <row r="194" spans="1:65" s="270" customFormat="1" ht="55.5" customHeight="1" x14ac:dyDescent="0.2">
      <c r="A194" s="143"/>
      <c r="B194" s="144"/>
      <c r="C194" s="338" t="s">
        <v>265</v>
      </c>
      <c r="D194" s="338" t="s">
        <v>144</v>
      </c>
      <c r="E194" s="339" t="s">
        <v>250</v>
      </c>
      <c r="F194" s="340" t="s">
        <v>251</v>
      </c>
      <c r="G194" s="341" t="s">
        <v>181</v>
      </c>
      <c r="H194" s="342">
        <v>92.62</v>
      </c>
      <c r="I194" s="85"/>
      <c r="J194" s="343">
        <f>ROUND(I194*H194,2)</f>
        <v>0</v>
      </c>
      <c r="K194" s="340" t="s">
        <v>148</v>
      </c>
      <c r="L194" s="144"/>
      <c r="M194" s="344" t="s">
        <v>1</v>
      </c>
      <c r="N194" s="345" t="s">
        <v>44</v>
      </c>
      <c r="O194" s="346">
        <v>0.28599999999999998</v>
      </c>
      <c r="P194" s="346">
        <f>O194*H194</f>
        <v>26.489319999999999</v>
      </c>
      <c r="Q194" s="346">
        <v>0</v>
      </c>
      <c r="R194" s="346">
        <f>Q194*H194</f>
        <v>0</v>
      </c>
      <c r="S194" s="346">
        <v>0</v>
      </c>
      <c r="T194" s="347">
        <f>S194*H194</f>
        <v>0</v>
      </c>
      <c r="U194" s="143"/>
      <c r="V194" s="143"/>
      <c r="W194" s="143"/>
      <c r="X194" s="143"/>
      <c r="Y194" s="143"/>
      <c r="Z194" s="143"/>
      <c r="AA194" s="143"/>
      <c r="AB194" s="143"/>
      <c r="AC194" s="143"/>
      <c r="AD194" s="143"/>
      <c r="AE194" s="143"/>
      <c r="AR194" s="348" t="s">
        <v>149</v>
      </c>
      <c r="AT194" s="348" t="s">
        <v>144</v>
      </c>
      <c r="AU194" s="348" t="s">
        <v>88</v>
      </c>
      <c r="AY194" s="132" t="s">
        <v>142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32" t="s">
        <v>86</v>
      </c>
      <c r="BK194" s="231">
        <f>ROUND(I194*H194,2)</f>
        <v>0</v>
      </c>
      <c r="BL194" s="132" t="s">
        <v>149</v>
      </c>
      <c r="BM194" s="348" t="s">
        <v>864</v>
      </c>
    </row>
    <row r="195" spans="1:65" s="354" customFormat="1" ht="11.25" x14ac:dyDescent="0.2">
      <c r="B195" s="355"/>
      <c r="D195" s="349" t="s">
        <v>153</v>
      </c>
      <c r="E195" s="356" t="s">
        <v>1</v>
      </c>
      <c r="F195" s="357" t="s">
        <v>446</v>
      </c>
      <c r="H195" s="356" t="s">
        <v>1</v>
      </c>
      <c r="I195" s="261"/>
      <c r="L195" s="355"/>
      <c r="M195" s="358"/>
      <c r="N195" s="359"/>
      <c r="O195" s="359"/>
      <c r="P195" s="359"/>
      <c r="Q195" s="359"/>
      <c r="R195" s="359"/>
      <c r="S195" s="359"/>
      <c r="T195" s="360"/>
      <c r="AT195" s="356" t="s">
        <v>153</v>
      </c>
      <c r="AU195" s="356" t="s">
        <v>88</v>
      </c>
      <c r="AV195" s="354" t="s">
        <v>86</v>
      </c>
      <c r="AW195" s="354" t="s">
        <v>34</v>
      </c>
      <c r="AX195" s="354" t="s">
        <v>79</v>
      </c>
      <c r="AY195" s="356" t="s">
        <v>142</v>
      </c>
    </row>
    <row r="196" spans="1:65" s="354" customFormat="1" ht="11.25" x14ac:dyDescent="0.2">
      <c r="B196" s="355"/>
      <c r="D196" s="349" t="s">
        <v>153</v>
      </c>
      <c r="E196" s="356" t="s">
        <v>1</v>
      </c>
      <c r="F196" s="357" t="s">
        <v>581</v>
      </c>
      <c r="H196" s="356" t="s">
        <v>1</v>
      </c>
      <c r="I196" s="261"/>
      <c r="L196" s="355"/>
      <c r="M196" s="358"/>
      <c r="N196" s="359"/>
      <c r="O196" s="359"/>
      <c r="P196" s="359"/>
      <c r="Q196" s="359"/>
      <c r="R196" s="359"/>
      <c r="S196" s="359"/>
      <c r="T196" s="360"/>
      <c r="AT196" s="356" t="s">
        <v>153</v>
      </c>
      <c r="AU196" s="356" t="s">
        <v>88</v>
      </c>
      <c r="AV196" s="354" t="s">
        <v>86</v>
      </c>
      <c r="AW196" s="354" t="s">
        <v>34</v>
      </c>
      <c r="AX196" s="354" t="s">
        <v>79</v>
      </c>
      <c r="AY196" s="356" t="s">
        <v>142</v>
      </c>
    </row>
    <row r="197" spans="1:65" s="361" customFormat="1" ht="11.25" x14ac:dyDescent="0.2">
      <c r="B197" s="362"/>
      <c r="D197" s="349" t="s">
        <v>153</v>
      </c>
      <c r="E197" s="363" t="s">
        <v>1</v>
      </c>
      <c r="F197" s="364" t="s">
        <v>865</v>
      </c>
      <c r="H197" s="365">
        <v>92.62</v>
      </c>
      <c r="I197" s="262"/>
      <c r="L197" s="362"/>
      <c r="M197" s="366"/>
      <c r="N197" s="367"/>
      <c r="O197" s="367"/>
      <c r="P197" s="367"/>
      <c r="Q197" s="367"/>
      <c r="R197" s="367"/>
      <c r="S197" s="367"/>
      <c r="T197" s="368"/>
      <c r="AT197" s="363" t="s">
        <v>153</v>
      </c>
      <c r="AU197" s="363" t="s">
        <v>88</v>
      </c>
      <c r="AV197" s="361" t="s">
        <v>88</v>
      </c>
      <c r="AW197" s="361" t="s">
        <v>34</v>
      </c>
      <c r="AX197" s="361" t="s">
        <v>86</v>
      </c>
      <c r="AY197" s="363" t="s">
        <v>142</v>
      </c>
    </row>
    <row r="198" spans="1:65" s="270" customFormat="1" ht="16.5" customHeight="1" x14ac:dyDescent="0.2">
      <c r="A198" s="143"/>
      <c r="B198" s="144"/>
      <c r="C198" s="385" t="s">
        <v>272</v>
      </c>
      <c r="D198" s="385" t="s">
        <v>242</v>
      </c>
      <c r="E198" s="386" t="s">
        <v>256</v>
      </c>
      <c r="F198" s="387" t="s">
        <v>257</v>
      </c>
      <c r="G198" s="388" t="s">
        <v>245</v>
      </c>
      <c r="H198" s="389">
        <v>185.24</v>
      </c>
      <c r="I198" s="86"/>
      <c r="J198" s="390">
        <f>ROUND(I198*H198,2)</f>
        <v>0</v>
      </c>
      <c r="K198" s="387" t="s">
        <v>148</v>
      </c>
      <c r="L198" s="391"/>
      <c r="M198" s="392" t="s">
        <v>1</v>
      </c>
      <c r="N198" s="393" t="s">
        <v>44</v>
      </c>
      <c r="O198" s="346">
        <v>0</v>
      </c>
      <c r="P198" s="346">
        <f>O198*H198</f>
        <v>0</v>
      </c>
      <c r="Q198" s="346">
        <v>0</v>
      </c>
      <c r="R198" s="346">
        <f>Q198*H198</f>
        <v>0</v>
      </c>
      <c r="S198" s="346">
        <v>0</v>
      </c>
      <c r="T198" s="347">
        <f>S198*H198</f>
        <v>0</v>
      </c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R198" s="348" t="s">
        <v>205</v>
      </c>
      <c r="AT198" s="348" t="s">
        <v>242</v>
      </c>
      <c r="AU198" s="348" t="s">
        <v>88</v>
      </c>
      <c r="AY198" s="132" t="s">
        <v>142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32" t="s">
        <v>86</v>
      </c>
      <c r="BK198" s="231">
        <f>ROUND(I198*H198,2)</f>
        <v>0</v>
      </c>
      <c r="BL198" s="132" t="s">
        <v>149</v>
      </c>
      <c r="BM198" s="348" t="s">
        <v>866</v>
      </c>
    </row>
    <row r="199" spans="1:65" s="270" customFormat="1" ht="19.5" x14ac:dyDescent="0.2">
      <c r="A199" s="143"/>
      <c r="B199" s="144"/>
      <c r="C199" s="143"/>
      <c r="D199" s="349" t="s">
        <v>151</v>
      </c>
      <c r="E199" s="143"/>
      <c r="F199" s="350" t="s">
        <v>247</v>
      </c>
      <c r="G199" s="143"/>
      <c r="H199" s="143"/>
      <c r="I199" s="260"/>
      <c r="J199" s="143"/>
      <c r="K199" s="143"/>
      <c r="L199" s="144"/>
      <c r="M199" s="351"/>
      <c r="N199" s="352"/>
      <c r="O199" s="145"/>
      <c r="P199" s="145"/>
      <c r="Q199" s="145"/>
      <c r="R199" s="145"/>
      <c r="S199" s="145"/>
      <c r="T199" s="353"/>
      <c r="U199" s="14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/>
      <c r="AT199" s="132" t="s">
        <v>151</v>
      </c>
      <c r="AU199" s="132" t="s">
        <v>88</v>
      </c>
    </row>
    <row r="200" spans="1:65" s="361" customFormat="1" ht="11.25" x14ac:dyDescent="0.2">
      <c r="B200" s="362"/>
      <c r="D200" s="349" t="s">
        <v>153</v>
      </c>
      <c r="F200" s="364" t="s">
        <v>867</v>
      </c>
      <c r="H200" s="365">
        <v>185.24</v>
      </c>
      <c r="I200" s="262"/>
      <c r="L200" s="362"/>
      <c r="M200" s="366"/>
      <c r="N200" s="367"/>
      <c r="O200" s="367"/>
      <c r="P200" s="367"/>
      <c r="Q200" s="367"/>
      <c r="R200" s="367"/>
      <c r="S200" s="367"/>
      <c r="T200" s="368"/>
      <c r="AT200" s="363" t="s">
        <v>153</v>
      </c>
      <c r="AU200" s="363" t="s">
        <v>88</v>
      </c>
      <c r="AV200" s="361" t="s">
        <v>88</v>
      </c>
      <c r="AW200" s="361" t="s">
        <v>3</v>
      </c>
      <c r="AX200" s="361" t="s">
        <v>86</v>
      </c>
      <c r="AY200" s="363" t="s">
        <v>142</v>
      </c>
    </row>
    <row r="201" spans="1:65" s="325" customFormat="1" ht="22.9" customHeight="1" x14ac:dyDescent="0.2">
      <c r="B201" s="326"/>
      <c r="D201" s="327" t="s">
        <v>78</v>
      </c>
      <c r="E201" s="336" t="s">
        <v>88</v>
      </c>
      <c r="F201" s="336" t="s">
        <v>260</v>
      </c>
      <c r="I201" s="259"/>
      <c r="J201" s="337">
        <f>BK201</f>
        <v>0</v>
      </c>
      <c r="L201" s="326"/>
      <c r="M201" s="330"/>
      <c r="N201" s="331"/>
      <c r="O201" s="331"/>
      <c r="P201" s="332">
        <f>SUM(P202:P206)</f>
        <v>84.264039999999994</v>
      </c>
      <c r="Q201" s="331"/>
      <c r="R201" s="332">
        <f>SUM(R202:R206)</f>
        <v>0.27266229999999997</v>
      </c>
      <c r="S201" s="331"/>
      <c r="T201" s="333">
        <f>SUM(T202:T206)</f>
        <v>0</v>
      </c>
      <c r="AR201" s="327" t="s">
        <v>86</v>
      </c>
      <c r="AT201" s="334" t="s">
        <v>78</v>
      </c>
      <c r="AU201" s="334" t="s">
        <v>86</v>
      </c>
      <c r="AY201" s="327" t="s">
        <v>142</v>
      </c>
      <c r="BK201" s="335">
        <f>SUM(BK202:BK206)</f>
        <v>0</v>
      </c>
    </row>
    <row r="202" spans="1:65" s="270" customFormat="1" ht="33" customHeight="1" x14ac:dyDescent="0.2">
      <c r="A202" s="143"/>
      <c r="B202" s="144"/>
      <c r="C202" s="338" t="s">
        <v>285</v>
      </c>
      <c r="D202" s="338" t="s">
        <v>144</v>
      </c>
      <c r="E202" s="339" t="s">
        <v>262</v>
      </c>
      <c r="F202" s="340" t="s">
        <v>263</v>
      </c>
      <c r="G202" s="341" t="s">
        <v>181</v>
      </c>
      <c r="H202" s="342">
        <v>67.231999999999999</v>
      </c>
      <c r="I202" s="85"/>
      <c r="J202" s="343">
        <f>ROUND(I202*H202,2)</f>
        <v>0</v>
      </c>
      <c r="K202" s="340" t="s">
        <v>148</v>
      </c>
      <c r="L202" s="144"/>
      <c r="M202" s="344" t="s">
        <v>1</v>
      </c>
      <c r="N202" s="345" t="s">
        <v>44</v>
      </c>
      <c r="O202" s="346">
        <v>0.92</v>
      </c>
      <c r="P202" s="346">
        <f>O202*H202</f>
        <v>61.853439999999999</v>
      </c>
      <c r="Q202" s="346">
        <v>0</v>
      </c>
      <c r="R202" s="346">
        <f>Q202*H202</f>
        <v>0</v>
      </c>
      <c r="S202" s="346">
        <v>0</v>
      </c>
      <c r="T202" s="347">
        <f>S202*H202</f>
        <v>0</v>
      </c>
      <c r="U202" s="143"/>
      <c r="V202" s="143"/>
      <c r="W202" s="143"/>
      <c r="X202" s="143"/>
      <c r="Y202" s="143"/>
      <c r="Z202" s="143"/>
      <c r="AA202" s="143"/>
      <c r="AB202" s="143"/>
      <c r="AC202" s="143"/>
      <c r="AD202" s="143"/>
      <c r="AE202" s="143"/>
      <c r="AR202" s="348" t="s">
        <v>149</v>
      </c>
      <c r="AT202" s="348" t="s">
        <v>144</v>
      </c>
      <c r="AU202" s="348" t="s">
        <v>88</v>
      </c>
      <c r="AY202" s="132" t="s">
        <v>142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32" t="s">
        <v>86</v>
      </c>
      <c r="BK202" s="231">
        <f>ROUND(I202*H202,2)</f>
        <v>0</v>
      </c>
      <c r="BL202" s="132" t="s">
        <v>149</v>
      </c>
      <c r="BM202" s="348" t="s">
        <v>868</v>
      </c>
    </row>
    <row r="203" spans="1:65" s="354" customFormat="1" ht="11.25" x14ac:dyDescent="0.2">
      <c r="B203" s="355"/>
      <c r="D203" s="349" t="s">
        <v>153</v>
      </c>
      <c r="E203" s="356" t="s">
        <v>1</v>
      </c>
      <c r="F203" s="357" t="s">
        <v>825</v>
      </c>
      <c r="H203" s="356" t="s">
        <v>1</v>
      </c>
      <c r="I203" s="261"/>
      <c r="L203" s="355"/>
      <c r="M203" s="358"/>
      <c r="N203" s="359"/>
      <c r="O203" s="359"/>
      <c r="P203" s="359"/>
      <c r="Q203" s="359"/>
      <c r="R203" s="359"/>
      <c r="S203" s="359"/>
      <c r="T203" s="360"/>
      <c r="AT203" s="356" t="s">
        <v>153</v>
      </c>
      <c r="AU203" s="356" t="s">
        <v>88</v>
      </c>
      <c r="AV203" s="354" t="s">
        <v>86</v>
      </c>
      <c r="AW203" s="354" t="s">
        <v>34</v>
      </c>
      <c r="AX203" s="354" t="s">
        <v>79</v>
      </c>
      <c r="AY203" s="356" t="s">
        <v>142</v>
      </c>
    </row>
    <row r="204" spans="1:65" s="361" customFormat="1" ht="11.25" x14ac:dyDescent="0.2">
      <c r="B204" s="362"/>
      <c r="D204" s="349" t="s">
        <v>153</v>
      </c>
      <c r="E204" s="363" t="s">
        <v>1</v>
      </c>
      <c r="F204" s="364" t="s">
        <v>843</v>
      </c>
      <c r="H204" s="365">
        <v>67.231999999999999</v>
      </c>
      <c r="I204" s="262"/>
      <c r="L204" s="362"/>
      <c r="M204" s="366"/>
      <c r="N204" s="367"/>
      <c r="O204" s="367"/>
      <c r="P204" s="367"/>
      <c r="Q204" s="367"/>
      <c r="R204" s="367"/>
      <c r="S204" s="367"/>
      <c r="T204" s="368"/>
      <c r="AT204" s="363" t="s">
        <v>153</v>
      </c>
      <c r="AU204" s="363" t="s">
        <v>88</v>
      </c>
      <c r="AV204" s="361" t="s">
        <v>88</v>
      </c>
      <c r="AW204" s="361" t="s">
        <v>34</v>
      </c>
      <c r="AX204" s="361" t="s">
        <v>86</v>
      </c>
      <c r="AY204" s="363" t="s">
        <v>142</v>
      </c>
    </row>
    <row r="205" spans="1:65" s="270" customFormat="1" ht="21.75" customHeight="1" x14ac:dyDescent="0.2">
      <c r="A205" s="143"/>
      <c r="B205" s="144"/>
      <c r="C205" s="338" t="s">
        <v>290</v>
      </c>
      <c r="D205" s="338" t="s">
        <v>144</v>
      </c>
      <c r="E205" s="339" t="s">
        <v>266</v>
      </c>
      <c r="F205" s="340" t="s">
        <v>267</v>
      </c>
      <c r="G205" s="341" t="s">
        <v>268</v>
      </c>
      <c r="H205" s="342">
        <v>373.51</v>
      </c>
      <c r="I205" s="85"/>
      <c r="J205" s="343">
        <f>ROUND(I205*H205,2)</f>
        <v>0</v>
      </c>
      <c r="K205" s="340" t="s">
        <v>148</v>
      </c>
      <c r="L205" s="144"/>
      <c r="M205" s="344" t="s">
        <v>1</v>
      </c>
      <c r="N205" s="345" t="s">
        <v>44</v>
      </c>
      <c r="O205" s="346">
        <v>0.06</v>
      </c>
      <c r="P205" s="346">
        <f>O205*H205</f>
        <v>22.410599999999999</v>
      </c>
      <c r="Q205" s="346">
        <v>7.2999999999999996E-4</v>
      </c>
      <c r="R205" s="346">
        <f>Q205*H205</f>
        <v>0.27266229999999997</v>
      </c>
      <c r="S205" s="346">
        <v>0</v>
      </c>
      <c r="T205" s="347">
        <f>S205*H205</f>
        <v>0</v>
      </c>
      <c r="U205" s="143"/>
      <c r="V205" s="143"/>
      <c r="W205" s="143"/>
      <c r="X205" s="143"/>
      <c r="Y205" s="143"/>
      <c r="Z205" s="143"/>
      <c r="AA205" s="143"/>
      <c r="AB205" s="143"/>
      <c r="AC205" s="143"/>
      <c r="AD205" s="143"/>
      <c r="AE205" s="143"/>
      <c r="AR205" s="348" t="s">
        <v>149</v>
      </c>
      <c r="AT205" s="348" t="s">
        <v>144</v>
      </c>
      <c r="AU205" s="348" t="s">
        <v>88</v>
      </c>
      <c r="AY205" s="132" t="s">
        <v>142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32" t="s">
        <v>86</v>
      </c>
      <c r="BK205" s="231">
        <f>ROUND(I205*H205,2)</f>
        <v>0</v>
      </c>
      <c r="BL205" s="132" t="s">
        <v>149</v>
      </c>
      <c r="BM205" s="348" t="s">
        <v>869</v>
      </c>
    </row>
    <row r="206" spans="1:65" s="361" customFormat="1" ht="11.25" x14ac:dyDescent="0.2">
      <c r="B206" s="362"/>
      <c r="D206" s="349" t="s">
        <v>153</v>
      </c>
      <c r="E206" s="363" t="s">
        <v>1</v>
      </c>
      <c r="F206" s="364" t="s">
        <v>870</v>
      </c>
      <c r="H206" s="365">
        <v>373.51</v>
      </c>
      <c r="I206" s="262"/>
      <c r="L206" s="362"/>
      <c r="M206" s="366"/>
      <c r="N206" s="367"/>
      <c r="O206" s="367"/>
      <c r="P206" s="367"/>
      <c r="Q206" s="367"/>
      <c r="R206" s="367"/>
      <c r="S206" s="367"/>
      <c r="T206" s="368"/>
      <c r="AT206" s="363" t="s">
        <v>153</v>
      </c>
      <c r="AU206" s="363" t="s">
        <v>88</v>
      </c>
      <c r="AV206" s="361" t="s">
        <v>88</v>
      </c>
      <c r="AW206" s="361" t="s">
        <v>34</v>
      </c>
      <c r="AX206" s="361" t="s">
        <v>86</v>
      </c>
      <c r="AY206" s="363" t="s">
        <v>142</v>
      </c>
    </row>
    <row r="207" spans="1:65" s="325" customFormat="1" ht="22.9" customHeight="1" x14ac:dyDescent="0.2">
      <c r="B207" s="326"/>
      <c r="D207" s="327" t="s">
        <v>78</v>
      </c>
      <c r="E207" s="336" t="s">
        <v>149</v>
      </c>
      <c r="F207" s="336" t="s">
        <v>289</v>
      </c>
      <c r="I207" s="259"/>
      <c r="J207" s="337">
        <f>BK207</f>
        <v>0</v>
      </c>
      <c r="L207" s="326"/>
      <c r="M207" s="330"/>
      <c r="N207" s="331"/>
      <c r="O207" s="331"/>
      <c r="P207" s="332">
        <f>SUM(P208:P219)</f>
        <v>107.66982600000001</v>
      </c>
      <c r="Q207" s="331"/>
      <c r="R207" s="332">
        <f>SUM(R208:R219)</f>
        <v>0.2601</v>
      </c>
      <c r="S207" s="331"/>
      <c r="T207" s="333">
        <f>SUM(T208:T219)</f>
        <v>0</v>
      </c>
      <c r="AR207" s="327" t="s">
        <v>86</v>
      </c>
      <c r="AT207" s="334" t="s">
        <v>78</v>
      </c>
      <c r="AU207" s="334" t="s">
        <v>86</v>
      </c>
      <c r="AY207" s="327" t="s">
        <v>142</v>
      </c>
      <c r="BK207" s="335">
        <f>SUM(BK208:BK219)</f>
        <v>0</v>
      </c>
    </row>
    <row r="208" spans="1:65" s="270" customFormat="1" ht="21.75" customHeight="1" x14ac:dyDescent="0.2">
      <c r="A208" s="143"/>
      <c r="B208" s="144"/>
      <c r="C208" s="338" t="s">
        <v>7</v>
      </c>
      <c r="D208" s="338" t="s">
        <v>144</v>
      </c>
      <c r="E208" s="339" t="s">
        <v>481</v>
      </c>
      <c r="F208" s="340" t="s">
        <v>482</v>
      </c>
      <c r="G208" s="341" t="s">
        <v>181</v>
      </c>
      <c r="H208" s="342">
        <v>61.63</v>
      </c>
      <c r="I208" s="85"/>
      <c r="J208" s="343">
        <f>ROUND(I208*H208,2)</f>
        <v>0</v>
      </c>
      <c r="K208" s="340" t="s">
        <v>148</v>
      </c>
      <c r="L208" s="144"/>
      <c r="M208" s="344" t="s">
        <v>1</v>
      </c>
      <c r="N208" s="345" t="s">
        <v>44</v>
      </c>
      <c r="O208" s="346">
        <v>1.6950000000000001</v>
      </c>
      <c r="P208" s="346">
        <f>O208*H208</f>
        <v>104.46285</v>
      </c>
      <c r="Q208" s="346">
        <v>0</v>
      </c>
      <c r="R208" s="346">
        <f>Q208*H208</f>
        <v>0</v>
      </c>
      <c r="S208" s="346">
        <v>0</v>
      </c>
      <c r="T208" s="347">
        <f>S208*H208</f>
        <v>0</v>
      </c>
      <c r="U208" s="14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3"/>
      <c r="AR208" s="348" t="s">
        <v>149</v>
      </c>
      <c r="AT208" s="348" t="s">
        <v>144</v>
      </c>
      <c r="AU208" s="348" t="s">
        <v>88</v>
      </c>
      <c r="AY208" s="132" t="s">
        <v>142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32" t="s">
        <v>86</v>
      </c>
      <c r="BK208" s="231">
        <f>ROUND(I208*H208,2)</f>
        <v>0</v>
      </c>
      <c r="BL208" s="132" t="s">
        <v>149</v>
      </c>
      <c r="BM208" s="348" t="s">
        <v>871</v>
      </c>
    </row>
    <row r="209" spans="1:65" s="354" customFormat="1" ht="11.25" x14ac:dyDescent="0.2">
      <c r="B209" s="355"/>
      <c r="D209" s="349" t="s">
        <v>153</v>
      </c>
      <c r="E209" s="356" t="s">
        <v>1</v>
      </c>
      <c r="F209" s="357" t="s">
        <v>825</v>
      </c>
      <c r="H209" s="356" t="s">
        <v>1</v>
      </c>
      <c r="I209" s="261"/>
      <c r="L209" s="355"/>
      <c r="M209" s="358"/>
      <c r="N209" s="359"/>
      <c r="O209" s="359"/>
      <c r="P209" s="359"/>
      <c r="Q209" s="359"/>
      <c r="R209" s="359"/>
      <c r="S209" s="359"/>
      <c r="T209" s="360"/>
      <c r="AT209" s="356" t="s">
        <v>153</v>
      </c>
      <c r="AU209" s="356" t="s">
        <v>88</v>
      </c>
      <c r="AV209" s="354" t="s">
        <v>86</v>
      </c>
      <c r="AW209" s="354" t="s">
        <v>34</v>
      </c>
      <c r="AX209" s="354" t="s">
        <v>79</v>
      </c>
      <c r="AY209" s="356" t="s">
        <v>142</v>
      </c>
    </row>
    <row r="210" spans="1:65" s="354" customFormat="1" ht="11.25" x14ac:dyDescent="0.2">
      <c r="B210" s="355"/>
      <c r="D210" s="349" t="s">
        <v>153</v>
      </c>
      <c r="E210" s="356" t="s">
        <v>1</v>
      </c>
      <c r="F210" s="357" t="s">
        <v>155</v>
      </c>
      <c r="H210" s="356" t="s">
        <v>1</v>
      </c>
      <c r="I210" s="261"/>
      <c r="L210" s="355"/>
      <c r="M210" s="358"/>
      <c r="N210" s="359"/>
      <c r="O210" s="359"/>
      <c r="P210" s="359"/>
      <c r="Q210" s="359"/>
      <c r="R210" s="359"/>
      <c r="S210" s="359"/>
      <c r="T210" s="360"/>
      <c r="AT210" s="356" t="s">
        <v>153</v>
      </c>
      <c r="AU210" s="356" t="s">
        <v>88</v>
      </c>
      <c r="AV210" s="354" t="s">
        <v>86</v>
      </c>
      <c r="AW210" s="354" t="s">
        <v>34</v>
      </c>
      <c r="AX210" s="354" t="s">
        <v>79</v>
      </c>
      <c r="AY210" s="356" t="s">
        <v>142</v>
      </c>
    </row>
    <row r="211" spans="1:65" s="361" customFormat="1" ht="11.25" x14ac:dyDescent="0.2">
      <c r="B211" s="362"/>
      <c r="D211" s="349" t="s">
        <v>153</v>
      </c>
      <c r="E211" s="363" t="s">
        <v>1</v>
      </c>
      <c r="F211" s="364" t="s">
        <v>872</v>
      </c>
      <c r="H211" s="365">
        <v>61.63</v>
      </c>
      <c r="I211" s="262"/>
      <c r="L211" s="362"/>
      <c r="M211" s="366"/>
      <c r="N211" s="367"/>
      <c r="O211" s="367"/>
      <c r="P211" s="367"/>
      <c r="Q211" s="367"/>
      <c r="R211" s="367"/>
      <c r="S211" s="367"/>
      <c r="T211" s="368"/>
      <c r="AT211" s="363" t="s">
        <v>153</v>
      </c>
      <c r="AU211" s="363" t="s">
        <v>88</v>
      </c>
      <c r="AV211" s="361" t="s">
        <v>88</v>
      </c>
      <c r="AW211" s="361" t="s">
        <v>34</v>
      </c>
      <c r="AX211" s="361" t="s">
        <v>86</v>
      </c>
      <c r="AY211" s="363" t="s">
        <v>142</v>
      </c>
    </row>
    <row r="212" spans="1:65" s="270" customFormat="1" ht="21.75" customHeight="1" x14ac:dyDescent="0.2">
      <c r="A212" s="143"/>
      <c r="B212" s="144"/>
      <c r="C212" s="338" t="s">
        <v>298</v>
      </c>
      <c r="D212" s="338" t="s">
        <v>144</v>
      </c>
      <c r="E212" s="339" t="s">
        <v>485</v>
      </c>
      <c r="F212" s="340" t="s">
        <v>486</v>
      </c>
      <c r="G212" s="341" t="s">
        <v>293</v>
      </c>
      <c r="H212" s="342">
        <v>34</v>
      </c>
      <c r="I212" s="85"/>
      <c r="J212" s="343">
        <f>ROUND(I212*H212,2)</f>
        <v>0</v>
      </c>
      <c r="K212" s="340" t="s">
        <v>148</v>
      </c>
      <c r="L212" s="144"/>
      <c r="M212" s="344" t="s">
        <v>1</v>
      </c>
      <c r="N212" s="345" t="s">
        <v>44</v>
      </c>
      <c r="O212" s="346">
        <v>7.3999999999999996E-2</v>
      </c>
      <c r="P212" s="346">
        <f>O212*H212</f>
        <v>2.516</v>
      </c>
      <c r="Q212" s="346">
        <v>1.65E-3</v>
      </c>
      <c r="R212" s="346">
        <f>Q212*H212</f>
        <v>5.6099999999999997E-2</v>
      </c>
      <c r="S212" s="346">
        <v>0</v>
      </c>
      <c r="T212" s="347">
        <f>S212*H212</f>
        <v>0</v>
      </c>
      <c r="U212" s="14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3"/>
      <c r="AR212" s="348" t="s">
        <v>149</v>
      </c>
      <c r="AT212" s="348" t="s">
        <v>144</v>
      </c>
      <c r="AU212" s="348" t="s">
        <v>88</v>
      </c>
      <c r="AY212" s="132" t="s">
        <v>142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32" t="s">
        <v>86</v>
      </c>
      <c r="BK212" s="231">
        <f>ROUND(I212*H212,2)</f>
        <v>0</v>
      </c>
      <c r="BL212" s="132" t="s">
        <v>149</v>
      </c>
      <c r="BM212" s="348" t="s">
        <v>873</v>
      </c>
    </row>
    <row r="213" spans="1:65" s="361" customFormat="1" ht="11.25" x14ac:dyDescent="0.2">
      <c r="B213" s="362"/>
      <c r="D213" s="349" t="s">
        <v>153</v>
      </c>
      <c r="E213" s="363" t="s">
        <v>1</v>
      </c>
      <c r="F213" s="364" t="s">
        <v>366</v>
      </c>
      <c r="H213" s="365">
        <v>34</v>
      </c>
      <c r="I213" s="262"/>
      <c r="L213" s="362"/>
      <c r="M213" s="366"/>
      <c r="N213" s="367"/>
      <c r="O213" s="367"/>
      <c r="P213" s="367"/>
      <c r="Q213" s="367"/>
      <c r="R213" s="367"/>
      <c r="S213" s="367"/>
      <c r="T213" s="368"/>
      <c r="AT213" s="363" t="s">
        <v>153</v>
      </c>
      <c r="AU213" s="363" t="s">
        <v>88</v>
      </c>
      <c r="AV213" s="361" t="s">
        <v>88</v>
      </c>
      <c r="AW213" s="361" t="s">
        <v>34</v>
      </c>
      <c r="AX213" s="361" t="s">
        <v>86</v>
      </c>
      <c r="AY213" s="363" t="s">
        <v>142</v>
      </c>
    </row>
    <row r="214" spans="1:65" s="270" customFormat="1" ht="16.5" customHeight="1" x14ac:dyDescent="0.2">
      <c r="A214" s="143"/>
      <c r="B214" s="144"/>
      <c r="C214" s="385" t="s">
        <v>303</v>
      </c>
      <c r="D214" s="385" t="s">
        <v>242</v>
      </c>
      <c r="E214" s="386" t="s">
        <v>488</v>
      </c>
      <c r="F214" s="387" t="s">
        <v>489</v>
      </c>
      <c r="G214" s="388" t="s">
        <v>293</v>
      </c>
      <c r="H214" s="389">
        <v>34</v>
      </c>
      <c r="I214" s="86"/>
      <c r="J214" s="390">
        <f>ROUND(I214*H214,2)</f>
        <v>0</v>
      </c>
      <c r="K214" s="387" t="s">
        <v>1</v>
      </c>
      <c r="L214" s="391"/>
      <c r="M214" s="392" t="s">
        <v>1</v>
      </c>
      <c r="N214" s="393" t="s">
        <v>44</v>
      </c>
      <c r="O214" s="346">
        <v>0</v>
      </c>
      <c r="P214" s="346">
        <f>O214*H214</f>
        <v>0</v>
      </c>
      <c r="Q214" s="346">
        <v>6.0000000000000001E-3</v>
      </c>
      <c r="R214" s="346">
        <f>Q214*H214</f>
        <v>0.20400000000000001</v>
      </c>
      <c r="S214" s="346">
        <v>0</v>
      </c>
      <c r="T214" s="347">
        <f>S214*H214</f>
        <v>0</v>
      </c>
      <c r="U214" s="143"/>
      <c r="V214" s="143"/>
      <c r="W214" s="143"/>
      <c r="X214" s="143"/>
      <c r="Y214" s="143"/>
      <c r="Z214" s="143"/>
      <c r="AA214" s="143"/>
      <c r="AB214" s="143"/>
      <c r="AC214" s="143"/>
      <c r="AD214" s="143"/>
      <c r="AE214" s="143"/>
      <c r="AR214" s="348" t="s">
        <v>205</v>
      </c>
      <c r="AT214" s="348" t="s">
        <v>242</v>
      </c>
      <c r="AU214" s="348" t="s">
        <v>88</v>
      </c>
      <c r="AY214" s="132" t="s">
        <v>142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32" t="s">
        <v>86</v>
      </c>
      <c r="BK214" s="231">
        <f>ROUND(I214*H214,2)</f>
        <v>0</v>
      </c>
      <c r="BL214" s="132" t="s">
        <v>149</v>
      </c>
      <c r="BM214" s="348" t="s">
        <v>874</v>
      </c>
    </row>
    <row r="215" spans="1:65" s="270" customFormat="1" ht="21.75" customHeight="1" x14ac:dyDescent="0.2">
      <c r="A215" s="143"/>
      <c r="B215" s="144"/>
      <c r="C215" s="338" t="s">
        <v>309</v>
      </c>
      <c r="D215" s="338" t="s">
        <v>144</v>
      </c>
      <c r="E215" s="339" t="s">
        <v>875</v>
      </c>
      <c r="F215" s="340" t="s">
        <v>876</v>
      </c>
      <c r="G215" s="341" t="s">
        <v>181</v>
      </c>
      <c r="H215" s="342">
        <v>0.57199999999999995</v>
      </c>
      <c r="I215" s="85"/>
      <c r="J215" s="343">
        <f>ROUND(I215*H215,2)</f>
        <v>0</v>
      </c>
      <c r="K215" s="340" t="s">
        <v>148</v>
      </c>
      <c r="L215" s="144"/>
      <c r="M215" s="344" t="s">
        <v>1</v>
      </c>
      <c r="N215" s="345" t="s">
        <v>44</v>
      </c>
      <c r="O215" s="346">
        <v>1.208</v>
      </c>
      <c r="P215" s="346">
        <f>O215*H215</f>
        <v>0.69097599999999992</v>
      </c>
      <c r="Q215" s="346">
        <v>0</v>
      </c>
      <c r="R215" s="346">
        <f>Q215*H215</f>
        <v>0</v>
      </c>
      <c r="S215" s="346">
        <v>0</v>
      </c>
      <c r="T215" s="347">
        <f>S215*H215</f>
        <v>0</v>
      </c>
      <c r="U215" s="143"/>
      <c r="V215" s="143"/>
      <c r="W215" s="143"/>
      <c r="X215" s="143"/>
      <c r="Y215" s="143"/>
      <c r="Z215" s="143"/>
      <c r="AA215" s="143"/>
      <c r="AB215" s="143"/>
      <c r="AC215" s="143"/>
      <c r="AD215" s="143"/>
      <c r="AE215" s="143"/>
      <c r="AR215" s="348" t="s">
        <v>149</v>
      </c>
      <c r="AT215" s="348" t="s">
        <v>144</v>
      </c>
      <c r="AU215" s="348" t="s">
        <v>88</v>
      </c>
      <c r="AY215" s="132" t="s">
        <v>142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32" t="s">
        <v>86</v>
      </c>
      <c r="BK215" s="231">
        <f>ROUND(I215*H215,2)</f>
        <v>0</v>
      </c>
      <c r="BL215" s="132" t="s">
        <v>149</v>
      </c>
      <c r="BM215" s="348" t="s">
        <v>877</v>
      </c>
    </row>
    <row r="216" spans="1:65" s="354" customFormat="1" ht="11.25" x14ac:dyDescent="0.2">
      <c r="B216" s="355"/>
      <c r="D216" s="349" t="s">
        <v>153</v>
      </c>
      <c r="E216" s="356" t="s">
        <v>1</v>
      </c>
      <c r="F216" s="357" t="s">
        <v>878</v>
      </c>
      <c r="H216" s="356" t="s">
        <v>1</v>
      </c>
      <c r="I216" s="261"/>
      <c r="L216" s="355"/>
      <c r="M216" s="358"/>
      <c r="N216" s="359"/>
      <c r="O216" s="359"/>
      <c r="P216" s="359"/>
      <c r="Q216" s="359"/>
      <c r="R216" s="359"/>
      <c r="S216" s="359"/>
      <c r="T216" s="360"/>
      <c r="AT216" s="356" t="s">
        <v>153</v>
      </c>
      <c r="AU216" s="356" t="s">
        <v>88</v>
      </c>
      <c r="AV216" s="354" t="s">
        <v>86</v>
      </c>
      <c r="AW216" s="354" t="s">
        <v>34</v>
      </c>
      <c r="AX216" s="354" t="s">
        <v>79</v>
      </c>
      <c r="AY216" s="356" t="s">
        <v>142</v>
      </c>
    </row>
    <row r="217" spans="1:65" s="361" customFormat="1" ht="11.25" x14ac:dyDescent="0.2">
      <c r="B217" s="362"/>
      <c r="D217" s="349" t="s">
        <v>153</v>
      </c>
      <c r="E217" s="363" t="s">
        <v>1</v>
      </c>
      <c r="F217" s="364" t="s">
        <v>879</v>
      </c>
      <c r="H217" s="365">
        <v>0.44</v>
      </c>
      <c r="I217" s="262"/>
      <c r="L217" s="362"/>
      <c r="M217" s="366"/>
      <c r="N217" s="367"/>
      <c r="O217" s="367"/>
      <c r="P217" s="367"/>
      <c r="Q217" s="367"/>
      <c r="R217" s="367"/>
      <c r="S217" s="367"/>
      <c r="T217" s="368"/>
      <c r="AT217" s="363" t="s">
        <v>153</v>
      </c>
      <c r="AU217" s="363" t="s">
        <v>88</v>
      </c>
      <c r="AV217" s="361" t="s">
        <v>88</v>
      </c>
      <c r="AW217" s="361" t="s">
        <v>34</v>
      </c>
      <c r="AX217" s="361" t="s">
        <v>79</v>
      </c>
      <c r="AY217" s="363" t="s">
        <v>142</v>
      </c>
    </row>
    <row r="218" spans="1:65" s="361" customFormat="1" ht="11.25" x14ac:dyDescent="0.2">
      <c r="B218" s="362"/>
      <c r="D218" s="349" t="s">
        <v>153</v>
      </c>
      <c r="E218" s="363" t="s">
        <v>1</v>
      </c>
      <c r="F218" s="364" t="s">
        <v>880</v>
      </c>
      <c r="H218" s="365">
        <v>0.13200000000000001</v>
      </c>
      <c r="I218" s="262"/>
      <c r="L218" s="362"/>
      <c r="M218" s="366"/>
      <c r="N218" s="367"/>
      <c r="O218" s="367"/>
      <c r="P218" s="367"/>
      <c r="Q218" s="367"/>
      <c r="R218" s="367"/>
      <c r="S218" s="367"/>
      <c r="T218" s="368"/>
      <c r="AT218" s="363" t="s">
        <v>153</v>
      </c>
      <c r="AU218" s="363" t="s">
        <v>88</v>
      </c>
      <c r="AV218" s="361" t="s">
        <v>88</v>
      </c>
      <c r="AW218" s="361" t="s">
        <v>34</v>
      </c>
      <c r="AX218" s="361" t="s">
        <v>79</v>
      </c>
      <c r="AY218" s="363" t="s">
        <v>142</v>
      </c>
    </row>
    <row r="219" spans="1:65" s="369" customFormat="1" ht="11.25" x14ac:dyDescent="0.2">
      <c r="B219" s="370"/>
      <c r="D219" s="349" t="s">
        <v>153</v>
      </c>
      <c r="E219" s="371" t="s">
        <v>1</v>
      </c>
      <c r="F219" s="372" t="s">
        <v>159</v>
      </c>
      <c r="H219" s="373">
        <v>0.57199999999999995</v>
      </c>
      <c r="I219" s="263"/>
      <c r="L219" s="370"/>
      <c r="M219" s="374"/>
      <c r="N219" s="375"/>
      <c r="O219" s="375"/>
      <c r="P219" s="375"/>
      <c r="Q219" s="375"/>
      <c r="R219" s="375"/>
      <c r="S219" s="375"/>
      <c r="T219" s="376"/>
      <c r="AT219" s="371" t="s">
        <v>153</v>
      </c>
      <c r="AU219" s="371" t="s">
        <v>88</v>
      </c>
      <c r="AV219" s="369" t="s">
        <v>149</v>
      </c>
      <c r="AW219" s="369" t="s">
        <v>34</v>
      </c>
      <c r="AX219" s="369" t="s">
        <v>86</v>
      </c>
      <c r="AY219" s="371" t="s">
        <v>142</v>
      </c>
    </row>
    <row r="220" spans="1:65" s="325" customFormat="1" ht="22.9" customHeight="1" x14ac:dyDescent="0.2">
      <c r="B220" s="326"/>
      <c r="D220" s="327" t="s">
        <v>78</v>
      </c>
      <c r="E220" s="336" t="s">
        <v>178</v>
      </c>
      <c r="F220" s="336" t="s">
        <v>308</v>
      </c>
      <c r="I220" s="259"/>
      <c r="J220" s="337">
        <f>BK220</f>
        <v>0</v>
      </c>
      <c r="L220" s="326"/>
      <c r="M220" s="330"/>
      <c r="N220" s="331"/>
      <c r="O220" s="331"/>
      <c r="P220" s="332">
        <f>SUM(P221:P252)</f>
        <v>37.418577999999997</v>
      </c>
      <c r="Q220" s="331"/>
      <c r="R220" s="332">
        <f>SUM(R221:R252)</f>
        <v>0</v>
      </c>
      <c r="S220" s="331"/>
      <c r="T220" s="333">
        <f>SUM(T221:T252)</f>
        <v>0</v>
      </c>
      <c r="AR220" s="327" t="s">
        <v>86</v>
      </c>
      <c r="AT220" s="334" t="s">
        <v>78</v>
      </c>
      <c r="AU220" s="334" t="s">
        <v>86</v>
      </c>
      <c r="AY220" s="327" t="s">
        <v>142</v>
      </c>
      <c r="BK220" s="335">
        <f>SUM(BK221:BK252)</f>
        <v>0</v>
      </c>
    </row>
    <row r="221" spans="1:65" s="270" customFormat="1" ht="21.75" customHeight="1" x14ac:dyDescent="0.2">
      <c r="A221" s="143"/>
      <c r="B221" s="144"/>
      <c r="C221" s="338" t="s">
        <v>317</v>
      </c>
      <c r="D221" s="338" t="s">
        <v>144</v>
      </c>
      <c r="E221" s="339" t="s">
        <v>310</v>
      </c>
      <c r="F221" s="340" t="s">
        <v>311</v>
      </c>
      <c r="G221" s="341" t="s">
        <v>147</v>
      </c>
      <c r="H221" s="342">
        <v>409.76100000000002</v>
      </c>
      <c r="I221" s="85"/>
      <c r="J221" s="343">
        <f>ROUND(I221*H221,2)</f>
        <v>0</v>
      </c>
      <c r="K221" s="340" t="s">
        <v>148</v>
      </c>
      <c r="L221" s="144"/>
      <c r="M221" s="344" t="s">
        <v>1</v>
      </c>
      <c r="N221" s="345" t="s">
        <v>44</v>
      </c>
      <c r="O221" s="346">
        <v>2.3E-2</v>
      </c>
      <c r="P221" s="346">
        <f>O221*H221</f>
        <v>9.4245029999999996</v>
      </c>
      <c r="Q221" s="346">
        <v>0</v>
      </c>
      <c r="R221" s="346">
        <f>Q221*H221</f>
        <v>0</v>
      </c>
      <c r="S221" s="346">
        <v>0</v>
      </c>
      <c r="T221" s="347">
        <f>S221*H221</f>
        <v>0</v>
      </c>
      <c r="U221" s="143"/>
      <c r="V221" s="143"/>
      <c r="W221" s="143"/>
      <c r="X221" s="143"/>
      <c r="Y221" s="143"/>
      <c r="Z221" s="143"/>
      <c r="AA221" s="143"/>
      <c r="AB221" s="143"/>
      <c r="AC221" s="143"/>
      <c r="AD221" s="143"/>
      <c r="AE221" s="143"/>
      <c r="AR221" s="348" t="s">
        <v>149</v>
      </c>
      <c r="AT221" s="348" t="s">
        <v>144</v>
      </c>
      <c r="AU221" s="348" t="s">
        <v>88</v>
      </c>
      <c r="AY221" s="132" t="s">
        <v>142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32" t="s">
        <v>86</v>
      </c>
      <c r="BK221" s="231">
        <f>ROUND(I221*H221,2)</f>
        <v>0</v>
      </c>
      <c r="BL221" s="132" t="s">
        <v>149</v>
      </c>
      <c r="BM221" s="348" t="s">
        <v>881</v>
      </c>
    </row>
    <row r="222" spans="1:65" s="354" customFormat="1" ht="11.25" x14ac:dyDescent="0.2">
      <c r="B222" s="355"/>
      <c r="D222" s="349" t="s">
        <v>153</v>
      </c>
      <c r="E222" s="356" t="s">
        <v>1</v>
      </c>
      <c r="F222" s="357" t="s">
        <v>313</v>
      </c>
      <c r="H222" s="356" t="s">
        <v>1</v>
      </c>
      <c r="I222" s="261"/>
      <c r="L222" s="355"/>
      <c r="M222" s="358"/>
      <c r="N222" s="359"/>
      <c r="O222" s="359"/>
      <c r="P222" s="359"/>
      <c r="Q222" s="359"/>
      <c r="R222" s="359"/>
      <c r="S222" s="359"/>
      <c r="T222" s="360"/>
      <c r="AT222" s="356" t="s">
        <v>153</v>
      </c>
      <c r="AU222" s="356" t="s">
        <v>88</v>
      </c>
      <c r="AV222" s="354" t="s">
        <v>86</v>
      </c>
      <c r="AW222" s="354" t="s">
        <v>34</v>
      </c>
      <c r="AX222" s="354" t="s">
        <v>79</v>
      </c>
      <c r="AY222" s="356" t="s">
        <v>142</v>
      </c>
    </row>
    <row r="223" spans="1:65" s="361" customFormat="1" ht="11.25" x14ac:dyDescent="0.2">
      <c r="B223" s="362"/>
      <c r="D223" s="349" t="s">
        <v>153</v>
      </c>
      <c r="E223" s="363" t="s">
        <v>1</v>
      </c>
      <c r="F223" s="364" t="s">
        <v>882</v>
      </c>
      <c r="H223" s="365">
        <v>409.76100000000002</v>
      </c>
      <c r="I223" s="262"/>
      <c r="L223" s="362"/>
      <c r="M223" s="366"/>
      <c r="N223" s="367"/>
      <c r="O223" s="367"/>
      <c r="P223" s="367"/>
      <c r="Q223" s="367"/>
      <c r="R223" s="367"/>
      <c r="S223" s="367"/>
      <c r="T223" s="368"/>
      <c r="AT223" s="363" t="s">
        <v>153</v>
      </c>
      <c r="AU223" s="363" t="s">
        <v>88</v>
      </c>
      <c r="AV223" s="361" t="s">
        <v>88</v>
      </c>
      <c r="AW223" s="361" t="s">
        <v>34</v>
      </c>
      <c r="AX223" s="361" t="s">
        <v>86</v>
      </c>
      <c r="AY223" s="363" t="s">
        <v>142</v>
      </c>
    </row>
    <row r="224" spans="1:65" s="270" customFormat="1" ht="21.75" customHeight="1" x14ac:dyDescent="0.2">
      <c r="A224" s="143"/>
      <c r="B224" s="144"/>
      <c r="C224" s="338" t="s">
        <v>323</v>
      </c>
      <c r="D224" s="338" t="s">
        <v>144</v>
      </c>
      <c r="E224" s="339" t="s">
        <v>318</v>
      </c>
      <c r="F224" s="340" t="s">
        <v>319</v>
      </c>
      <c r="G224" s="341" t="s">
        <v>147</v>
      </c>
      <c r="H224" s="342">
        <v>409.76100000000002</v>
      </c>
      <c r="I224" s="85"/>
      <c r="J224" s="343">
        <f>ROUND(I224*H224,2)</f>
        <v>0</v>
      </c>
      <c r="K224" s="340" t="s">
        <v>148</v>
      </c>
      <c r="L224" s="144"/>
      <c r="M224" s="344" t="s">
        <v>1</v>
      </c>
      <c r="N224" s="345" t="s">
        <v>44</v>
      </c>
      <c r="O224" s="346">
        <v>3.1E-2</v>
      </c>
      <c r="P224" s="346">
        <f>O224*H224</f>
        <v>12.702591</v>
      </c>
      <c r="Q224" s="346">
        <v>0</v>
      </c>
      <c r="R224" s="346">
        <f>Q224*H224</f>
        <v>0</v>
      </c>
      <c r="S224" s="346">
        <v>0</v>
      </c>
      <c r="T224" s="347">
        <f>S224*H224</f>
        <v>0</v>
      </c>
      <c r="U224" s="143"/>
      <c r="V224" s="143"/>
      <c r="W224" s="143"/>
      <c r="X224" s="143"/>
      <c r="Y224" s="143"/>
      <c r="Z224" s="143"/>
      <c r="AA224" s="143"/>
      <c r="AB224" s="143"/>
      <c r="AC224" s="143"/>
      <c r="AD224" s="143"/>
      <c r="AE224" s="143"/>
      <c r="AR224" s="348" t="s">
        <v>149</v>
      </c>
      <c r="AT224" s="348" t="s">
        <v>144</v>
      </c>
      <c r="AU224" s="348" t="s">
        <v>88</v>
      </c>
      <c r="AY224" s="132" t="s">
        <v>142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32" t="s">
        <v>86</v>
      </c>
      <c r="BK224" s="231">
        <f>ROUND(I224*H224,2)</f>
        <v>0</v>
      </c>
      <c r="BL224" s="132" t="s">
        <v>149</v>
      </c>
      <c r="BM224" s="348" t="s">
        <v>883</v>
      </c>
    </row>
    <row r="225" spans="1:65" s="354" customFormat="1" ht="11.25" x14ac:dyDescent="0.2">
      <c r="B225" s="355"/>
      <c r="D225" s="349" t="s">
        <v>153</v>
      </c>
      <c r="E225" s="356" t="s">
        <v>1</v>
      </c>
      <c r="F225" s="357" t="s">
        <v>321</v>
      </c>
      <c r="H225" s="356" t="s">
        <v>1</v>
      </c>
      <c r="I225" s="261"/>
      <c r="L225" s="355"/>
      <c r="M225" s="358"/>
      <c r="N225" s="359"/>
      <c r="O225" s="359"/>
      <c r="P225" s="359"/>
      <c r="Q225" s="359"/>
      <c r="R225" s="359"/>
      <c r="S225" s="359"/>
      <c r="T225" s="360"/>
      <c r="AT225" s="356" t="s">
        <v>153</v>
      </c>
      <c r="AU225" s="356" t="s">
        <v>88</v>
      </c>
      <c r="AV225" s="354" t="s">
        <v>86</v>
      </c>
      <c r="AW225" s="354" t="s">
        <v>34</v>
      </c>
      <c r="AX225" s="354" t="s">
        <v>79</v>
      </c>
      <c r="AY225" s="356" t="s">
        <v>142</v>
      </c>
    </row>
    <row r="226" spans="1:65" s="354" customFormat="1" ht="11.25" x14ac:dyDescent="0.2">
      <c r="B226" s="355"/>
      <c r="D226" s="349" t="s">
        <v>153</v>
      </c>
      <c r="E226" s="356" t="s">
        <v>1</v>
      </c>
      <c r="F226" s="357" t="s">
        <v>322</v>
      </c>
      <c r="H226" s="356" t="s">
        <v>1</v>
      </c>
      <c r="I226" s="261"/>
      <c r="L226" s="355"/>
      <c r="M226" s="358"/>
      <c r="N226" s="359"/>
      <c r="O226" s="359"/>
      <c r="P226" s="359"/>
      <c r="Q226" s="359"/>
      <c r="R226" s="359"/>
      <c r="S226" s="359"/>
      <c r="T226" s="360"/>
      <c r="AT226" s="356" t="s">
        <v>153</v>
      </c>
      <c r="AU226" s="356" t="s">
        <v>88</v>
      </c>
      <c r="AV226" s="354" t="s">
        <v>86</v>
      </c>
      <c r="AW226" s="354" t="s">
        <v>34</v>
      </c>
      <c r="AX226" s="354" t="s">
        <v>79</v>
      </c>
      <c r="AY226" s="356" t="s">
        <v>142</v>
      </c>
    </row>
    <row r="227" spans="1:65" s="361" customFormat="1" ht="11.25" x14ac:dyDescent="0.2">
      <c r="B227" s="362"/>
      <c r="D227" s="349" t="s">
        <v>153</v>
      </c>
      <c r="E227" s="363" t="s">
        <v>1</v>
      </c>
      <c r="F227" s="364" t="s">
        <v>882</v>
      </c>
      <c r="H227" s="365">
        <v>409.76100000000002</v>
      </c>
      <c r="I227" s="262"/>
      <c r="L227" s="362"/>
      <c r="M227" s="366"/>
      <c r="N227" s="367"/>
      <c r="O227" s="367"/>
      <c r="P227" s="367"/>
      <c r="Q227" s="367"/>
      <c r="R227" s="367"/>
      <c r="S227" s="367"/>
      <c r="T227" s="368"/>
      <c r="AT227" s="363" t="s">
        <v>153</v>
      </c>
      <c r="AU227" s="363" t="s">
        <v>88</v>
      </c>
      <c r="AV227" s="361" t="s">
        <v>88</v>
      </c>
      <c r="AW227" s="361" t="s">
        <v>34</v>
      </c>
      <c r="AX227" s="361" t="s">
        <v>86</v>
      </c>
      <c r="AY227" s="363" t="s">
        <v>142</v>
      </c>
    </row>
    <row r="228" spans="1:65" s="270" customFormat="1" ht="21.75" customHeight="1" x14ac:dyDescent="0.2">
      <c r="A228" s="143"/>
      <c r="B228" s="144"/>
      <c r="C228" s="338" t="s">
        <v>329</v>
      </c>
      <c r="D228" s="338" t="s">
        <v>144</v>
      </c>
      <c r="E228" s="339" t="s">
        <v>646</v>
      </c>
      <c r="F228" s="340" t="s">
        <v>647</v>
      </c>
      <c r="G228" s="341" t="s">
        <v>147</v>
      </c>
      <c r="H228" s="342">
        <v>1.1000000000000001</v>
      </c>
      <c r="I228" s="85"/>
      <c r="J228" s="343">
        <f>ROUND(I228*H228,2)</f>
        <v>0</v>
      </c>
      <c r="K228" s="340" t="s">
        <v>1</v>
      </c>
      <c r="L228" s="144"/>
      <c r="M228" s="344" t="s">
        <v>1</v>
      </c>
      <c r="N228" s="345" t="s">
        <v>44</v>
      </c>
      <c r="O228" s="346">
        <v>4.1000000000000002E-2</v>
      </c>
      <c r="P228" s="346">
        <f>O228*H228</f>
        <v>4.5100000000000008E-2</v>
      </c>
      <c r="Q228" s="346">
        <v>0</v>
      </c>
      <c r="R228" s="346">
        <f>Q228*H228</f>
        <v>0</v>
      </c>
      <c r="S228" s="346">
        <v>0</v>
      </c>
      <c r="T228" s="347">
        <f>S228*H228</f>
        <v>0</v>
      </c>
      <c r="U228" s="143"/>
      <c r="V228" s="143"/>
      <c r="W228" s="143"/>
      <c r="X228" s="143"/>
      <c r="Y228" s="143"/>
      <c r="Z228" s="143"/>
      <c r="AA228" s="143"/>
      <c r="AB228" s="143"/>
      <c r="AC228" s="143"/>
      <c r="AD228" s="143"/>
      <c r="AE228" s="143"/>
      <c r="AR228" s="348" t="s">
        <v>149</v>
      </c>
      <c r="AT228" s="348" t="s">
        <v>144</v>
      </c>
      <c r="AU228" s="348" t="s">
        <v>88</v>
      </c>
      <c r="AY228" s="132" t="s">
        <v>142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32" t="s">
        <v>86</v>
      </c>
      <c r="BK228" s="231">
        <f>ROUND(I228*H228,2)</f>
        <v>0</v>
      </c>
      <c r="BL228" s="132" t="s">
        <v>149</v>
      </c>
      <c r="BM228" s="348" t="s">
        <v>884</v>
      </c>
    </row>
    <row r="229" spans="1:65" s="354" customFormat="1" ht="11.25" x14ac:dyDescent="0.2">
      <c r="B229" s="355"/>
      <c r="D229" s="349" t="s">
        <v>153</v>
      </c>
      <c r="E229" s="356" t="s">
        <v>1</v>
      </c>
      <c r="F229" s="357" t="s">
        <v>236</v>
      </c>
      <c r="H229" s="356" t="s">
        <v>1</v>
      </c>
      <c r="I229" s="261"/>
      <c r="L229" s="355"/>
      <c r="M229" s="358"/>
      <c r="N229" s="359"/>
      <c r="O229" s="359"/>
      <c r="P229" s="359"/>
      <c r="Q229" s="359"/>
      <c r="R229" s="359"/>
      <c r="S229" s="359"/>
      <c r="T229" s="360"/>
      <c r="AT229" s="356" t="s">
        <v>153</v>
      </c>
      <c r="AU229" s="356" t="s">
        <v>88</v>
      </c>
      <c r="AV229" s="354" t="s">
        <v>86</v>
      </c>
      <c r="AW229" s="354" t="s">
        <v>34</v>
      </c>
      <c r="AX229" s="354" t="s">
        <v>79</v>
      </c>
      <c r="AY229" s="356" t="s">
        <v>142</v>
      </c>
    </row>
    <row r="230" spans="1:65" s="361" customFormat="1" ht="11.25" x14ac:dyDescent="0.2">
      <c r="B230" s="362"/>
      <c r="D230" s="349" t="s">
        <v>153</v>
      </c>
      <c r="E230" s="363" t="s">
        <v>1</v>
      </c>
      <c r="F230" s="364" t="s">
        <v>885</v>
      </c>
      <c r="H230" s="365">
        <v>1.1000000000000001</v>
      </c>
      <c r="I230" s="262"/>
      <c r="L230" s="362"/>
      <c r="M230" s="366"/>
      <c r="N230" s="367"/>
      <c r="O230" s="367"/>
      <c r="P230" s="367"/>
      <c r="Q230" s="367"/>
      <c r="R230" s="367"/>
      <c r="S230" s="367"/>
      <c r="T230" s="368"/>
      <c r="AT230" s="363" t="s">
        <v>153</v>
      </c>
      <c r="AU230" s="363" t="s">
        <v>88</v>
      </c>
      <c r="AV230" s="361" t="s">
        <v>88</v>
      </c>
      <c r="AW230" s="361" t="s">
        <v>34</v>
      </c>
      <c r="AX230" s="361" t="s">
        <v>86</v>
      </c>
      <c r="AY230" s="363" t="s">
        <v>142</v>
      </c>
    </row>
    <row r="231" spans="1:65" s="270" customFormat="1" ht="21.75" customHeight="1" x14ac:dyDescent="0.2">
      <c r="A231" s="143"/>
      <c r="B231" s="144"/>
      <c r="C231" s="338" t="s">
        <v>334</v>
      </c>
      <c r="D231" s="338" t="s">
        <v>144</v>
      </c>
      <c r="E231" s="339" t="s">
        <v>324</v>
      </c>
      <c r="F231" s="340" t="s">
        <v>325</v>
      </c>
      <c r="G231" s="341" t="s">
        <v>147</v>
      </c>
      <c r="H231" s="342">
        <v>596.01599999999996</v>
      </c>
      <c r="I231" s="85"/>
      <c r="J231" s="343">
        <f>ROUND(I231*H231,2)</f>
        <v>0</v>
      </c>
      <c r="K231" s="340" t="s">
        <v>148</v>
      </c>
      <c r="L231" s="144"/>
      <c r="M231" s="344" t="s">
        <v>1</v>
      </c>
      <c r="N231" s="345" t="s">
        <v>44</v>
      </c>
      <c r="O231" s="346">
        <v>2.4E-2</v>
      </c>
      <c r="P231" s="346">
        <f>O231*H231</f>
        <v>14.304383999999999</v>
      </c>
      <c r="Q231" s="346">
        <v>0</v>
      </c>
      <c r="R231" s="346">
        <f>Q231*H231</f>
        <v>0</v>
      </c>
      <c r="S231" s="346">
        <v>0</v>
      </c>
      <c r="T231" s="347">
        <f>S231*H231</f>
        <v>0</v>
      </c>
      <c r="U231" s="143"/>
      <c r="V231" s="143"/>
      <c r="W231" s="143"/>
      <c r="X231" s="143"/>
      <c r="Y231" s="143"/>
      <c r="Z231" s="143"/>
      <c r="AA231" s="143"/>
      <c r="AB231" s="143"/>
      <c r="AC231" s="143"/>
      <c r="AD231" s="143"/>
      <c r="AE231" s="143"/>
      <c r="AR231" s="348" t="s">
        <v>149</v>
      </c>
      <c r="AT231" s="348" t="s">
        <v>144</v>
      </c>
      <c r="AU231" s="348" t="s">
        <v>88</v>
      </c>
      <c r="AY231" s="132" t="s">
        <v>142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32" t="s">
        <v>86</v>
      </c>
      <c r="BK231" s="231">
        <f>ROUND(I231*H231,2)</f>
        <v>0</v>
      </c>
      <c r="BL231" s="132" t="s">
        <v>149</v>
      </c>
      <c r="BM231" s="348" t="s">
        <v>886</v>
      </c>
    </row>
    <row r="232" spans="1:65" s="354" customFormat="1" ht="11.25" x14ac:dyDescent="0.2">
      <c r="B232" s="355"/>
      <c r="D232" s="349" t="s">
        <v>153</v>
      </c>
      <c r="E232" s="356" t="s">
        <v>1</v>
      </c>
      <c r="F232" s="357" t="s">
        <v>313</v>
      </c>
      <c r="H232" s="356" t="s">
        <v>1</v>
      </c>
      <c r="I232" s="261"/>
      <c r="L232" s="355"/>
      <c r="M232" s="358"/>
      <c r="N232" s="359"/>
      <c r="O232" s="359"/>
      <c r="P232" s="359"/>
      <c r="Q232" s="359"/>
      <c r="R232" s="359"/>
      <c r="S232" s="359"/>
      <c r="T232" s="360"/>
      <c r="AT232" s="356" t="s">
        <v>153</v>
      </c>
      <c r="AU232" s="356" t="s">
        <v>88</v>
      </c>
      <c r="AV232" s="354" t="s">
        <v>86</v>
      </c>
      <c r="AW232" s="354" t="s">
        <v>34</v>
      </c>
      <c r="AX232" s="354" t="s">
        <v>79</v>
      </c>
      <c r="AY232" s="356" t="s">
        <v>142</v>
      </c>
    </row>
    <row r="233" spans="1:65" s="354" customFormat="1" ht="22.5" x14ac:dyDescent="0.2">
      <c r="B233" s="355"/>
      <c r="D233" s="349" t="s">
        <v>153</v>
      </c>
      <c r="E233" s="356" t="s">
        <v>1</v>
      </c>
      <c r="F233" s="357" t="s">
        <v>327</v>
      </c>
      <c r="H233" s="356" t="s">
        <v>1</v>
      </c>
      <c r="I233" s="261"/>
      <c r="L233" s="355"/>
      <c r="M233" s="358"/>
      <c r="N233" s="359"/>
      <c r="O233" s="359"/>
      <c r="P233" s="359"/>
      <c r="Q233" s="359"/>
      <c r="R233" s="359"/>
      <c r="S233" s="359"/>
      <c r="T233" s="360"/>
      <c r="AT233" s="356" t="s">
        <v>153</v>
      </c>
      <c r="AU233" s="356" t="s">
        <v>88</v>
      </c>
      <c r="AV233" s="354" t="s">
        <v>86</v>
      </c>
      <c r="AW233" s="354" t="s">
        <v>34</v>
      </c>
      <c r="AX233" s="354" t="s">
        <v>79</v>
      </c>
      <c r="AY233" s="356" t="s">
        <v>142</v>
      </c>
    </row>
    <row r="234" spans="1:65" s="361" customFormat="1" ht="11.25" x14ac:dyDescent="0.2">
      <c r="B234" s="362"/>
      <c r="D234" s="349" t="s">
        <v>153</v>
      </c>
      <c r="E234" s="363" t="s">
        <v>1</v>
      </c>
      <c r="F234" s="364" t="s">
        <v>887</v>
      </c>
      <c r="H234" s="365">
        <v>596.01599999999996</v>
      </c>
      <c r="I234" s="262"/>
      <c r="L234" s="362"/>
      <c r="M234" s="366"/>
      <c r="N234" s="367"/>
      <c r="O234" s="367"/>
      <c r="P234" s="367"/>
      <c r="Q234" s="367"/>
      <c r="R234" s="367"/>
      <c r="S234" s="367"/>
      <c r="T234" s="368"/>
      <c r="AT234" s="363" t="s">
        <v>153</v>
      </c>
      <c r="AU234" s="363" t="s">
        <v>88</v>
      </c>
      <c r="AV234" s="361" t="s">
        <v>88</v>
      </c>
      <c r="AW234" s="361" t="s">
        <v>34</v>
      </c>
      <c r="AX234" s="361" t="s">
        <v>86</v>
      </c>
      <c r="AY234" s="363" t="s">
        <v>142</v>
      </c>
    </row>
    <row r="235" spans="1:65" s="270" customFormat="1" ht="37.5" customHeight="1" x14ac:dyDescent="0.2">
      <c r="A235" s="143"/>
      <c r="B235" s="144"/>
      <c r="C235" s="338" t="s">
        <v>1167</v>
      </c>
      <c r="D235" s="338" t="s">
        <v>144</v>
      </c>
      <c r="E235" s="339"/>
      <c r="F235" s="340" t="s">
        <v>1170</v>
      </c>
      <c r="G235" s="341" t="s">
        <v>147</v>
      </c>
      <c r="H235" s="342">
        <v>8</v>
      </c>
      <c r="I235" s="85"/>
      <c r="J235" s="343">
        <f>ROUND(I235*H235,2)</f>
        <v>0</v>
      </c>
      <c r="K235" s="340" t="s">
        <v>148</v>
      </c>
      <c r="L235" s="144"/>
      <c r="M235" s="344" t="s">
        <v>1</v>
      </c>
      <c r="N235" s="345" t="s">
        <v>44</v>
      </c>
      <c r="O235" s="346">
        <v>2.4E-2</v>
      </c>
      <c r="P235" s="346">
        <f>O235*H235</f>
        <v>0.192</v>
      </c>
      <c r="Q235" s="346">
        <v>0</v>
      </c>
      <c r="R235" s="346">
        <f>Q235*H235</f>
        <v>0</v>
      </c>
      <c r="S235" s="346">
        <v>0</v>
      </c>
      <c r="T235" s="347">
        <f>S235*H235</f>
        <v>0</v>
      </c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/>
      <c r="AR235" s="348" t="s">
        <v>149</v>
      </c>
      <c r="AT235" s="348" t="s">
        <v>144</v>
      </c>
      <c r="AU235" s="348" t="s">
        <v>88</v>
      </c>
      <c r="AY235" s="132" t="s">
        <v>142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32" t="s">
        <v>86</v>
      </c>
      <c r="BK235" s="231">
        <f>ROUND(I235*H235,2)</f>
        <v>0</v>
      </c>
      <c r="BL235" s="132" t="s">
        <v>149</v>
      </c>
      <c r="BM235" s="348" t="s">
        <v>886</v>
      </c>
    </row>
    <row r="236" spans="1:65" s="270" customFormat="1" ht="36" customHeight="1" x14ac:dyDescent="0.2">
      <c r="A236" s="143"/>
      <c r="B236" s="144"/>
      <c r="C236" s="338" t="s">
        <v>1168</v>
      </c>
      <c r="D236" s="338" t="s">
        <v>144</v>
      </c>
      <c r="E236" s="339"/>
      <c r="F236" s="340" t="s">
        <v>1171</v>
      </c>
      <c r="G236" s="341" t="s">
        <v>147</v>
      </c>
      <c r="H236" s="342">
        <v>8</v>
      </c>
      <c r="I236" s="85"/>
      <c r="J236" s="343">
        <f>ROUND(I236*H236,2)</f>
        <v>0</v>
      </c>
      <c r="K236" s="340" t="s">
        <v>148</v>
      </c>
      <c r="L236" s="144"/>
      <c r="M236" s="344" t="s">
        <v>1</v>
      </c>
      <c r="N236" s="345" t="s">
        <v>44</v>
      </c>
      <c r="O236" s="346">
        <v>2.4E-2</v>
      </c>
      <c r="P236" s="346">
        <f>O236*H236</f>
        <v>0.192</v>
      </c>
      <c r="Q236" s="346">
        <v>0</v>
      </c>
      <c r="R236" s="346">
        <f>Q236*H236</f>
        <v>0</v>
      </c>
      <c r="S236" s="346">
        <v>0</v>
      </c>
      <c r="T236" s="347">
        <f>S236*H236</f>
        <v>0</v>
      </c>
      <c r="U236" s="143"/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3"/>
      <c r="AR236" s="348" t="s">
        <v>149</v>
      </c>
      <c r="AT236" s="348" t="s">
        <v>144</v>
      </c>
      <c r="AU236" s="348" t="s">
        <v>88</v>
      </c>
      <c r="AY236" s="132" t="s">
        <v>142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32" t="s">
        <v>86</v>
      </c>
      <c r="BK236" s="231">
        <f>ROUND(I236*H236,2)</f>
        <v>0</v>
      </c>
      <c r="BL236" s="132" t="s">
        <v>149</v>
      </c>
      <c r="BM236" s="348" t="s">
        <v>886</v>
      </c>
    </row>
    <row r="237" spans="1:65" s="270" customFormat="1" ht="35.25" customHeight="1" x14ac:dyDescent="0.2">
      <c r="A237" s="143"/>
      <c r="B237" s="144"/>
      <c r="C237" s="338" t="s">
        <v>1169</v>
      </c>
      <c r="D237" s="338" t="s">
        <v>144</v>
      </c>
      <c r="E237" s="339"/>
      <c r="F237" s="340" t="s">
        <v>1172</v>
      </c>
      <c r="G237" s="341" t="s">
        <v>147</v>
      </c>
      <c r="H237" s="342">
        <v>8</v>
      </c>
      <c r="I237" s="85"/>
      <c r="J237" s="343">
        <f>ROUND(I237*H237,2)</f>
        <v>0</v>
      </c>
      <c r="K237" s="340" t="s">
        <v>148</v>
      </c>
      <c r="L237" s="144"/>
      <c r="M237" s="344" t="s">
        <v>1</v>
      </c>
      <c r="N237" s="345" t="s">
        <v>44</v>
      </c>
      <c r="O237" s="346">
        <v>2.4E-2</v>
      </c>
      <c r="P237" s="346">
        <f>O237*H237</f>
        <v>0.192</v>
      </c>
      <c r="Q237" s="346">
        <v>0</v>
      </c>
      <c r="R237" s="346">
        <f>Q237*H237</f>
        <v>0</v>
      </c>
      <c r="S237" s="346">
        <v>0</v>
      </c>
      <c r="T237" s="347">
        <f>S237*H237</f>
        <v>0</v>
      </c>
      <c r="U237" s="143"/>
      <c r="V237" s="143"/>
      <c r="W237" s="143"/>
      <c r="X237" s="143"/>
      <c r="Y237" s="143"/>
      <c r="Z237" s="143"/>
      <c r="AA237" s="143"/>
      <c r="AB237" s="143"/>
      <c r="AC237" s="143"/>
      <c r="AD237" s="143"/>
      <c r="AE237" s="143"/>
      <c r="AR237" s="348" t="s">
        <v>149</v>
      </c>
      <c r="AT237" s="348" t="s">
        <v>144</v>
      </c>
      <c r="AU237" s="348" t="s">
        <v>88</v>
      </c>
      <c r="AY237" s="132" t="s">
        <v>142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32" t="s">
        <v>86</v>
      </c>
      <c r="BK237" s="231">
        <f>ROUND(I237*H237,2)</f>
        <v>0</v>
      </c>
      <c r="BL237" s="132" t="s">
        <v>149</v>
      </c>
      <c r="BM237" s="348" t="s">
        <v>886</v>
      </c>
    </row>
    <row r="238" spans="1:65" s="270" customFormat="1" ht="35.25" customHeight="1" x14ac:dyDescent="0.2">
      <c r="A238" s="143"/>
      <c r="B238" s="144"/>
      <c r="C238" s="338" t="s">
        <v>1173</v>
      </c>
      <c r="D238" s="338" t="s">
        <v>144</v>
      </c>
      <c r="E238" s="339"/>
      <c r="F238" s="340" t="s">
        <v>1174</v>
      </c>
      <c r="G238" s="341" t="s">
        <v>147</v>
      </c>
      <c r="H238" s="342">
        <v>8</v>
      </c>
      <c r="I238" s="85"/>
      <c r="J238" s="343">
        <f>ROUND(I238*H238,2)</f>
        <v>0</v>
      </c>
      <c r="K238" s="340" t="s">
        <v>148</v>
      </c>
      <c r="L238" s="144"/>
      <c r="M238" s="344" t="s">
        <v>1</v>
      </c>
      <c r="N238" s="345" t="s">
        <v>44</v>
      </c>
      <c r="O238" s="346">
        <v>2.4E-2</v>
      </c>
      <c r="P238" s="346">
        <f>O238*H238</f>
        <v>0.192</v>
      </c>
      <c r="Q238" s="346">
        <v>0</v>
      </c>
      <c r="R238" s="346">
        <f>Q238*H238</f>
        <v>0</v>
      </c>
      <c r="S238" s="346">
        <v>0</v>
      </c>
      <c r="T238" s="347">
        <f>S238*H238</f>
        <v>0</v>
      </c>
      <c r="U238" s="143"/>
      <c r="V238" s="143"/>
      <c r="W238" s="143"/>
      <c r="X238" s="143"/>
      <c r="Y238" s="143"/>
      <c r="Z238" s="143"/>
      <c r="AA238" s="143"/>
      <c r="AB238" s="143"/>
      <c r="AC238" s="143"/>
      <c r="AD238" s="143"/>
      <c r="AE238" s="143"/>
      <c r="AR238" s="348" t="s">
        <v>149</v>
      </c>
      <c r="AT238" s="348" t="s">
        <v>144</v>
      </c>
      <c r="AU238" s="348" t="s">
        <v>88</v>
      </c>
      <c r="AY238" s="132" t="s">
        <v>142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32" t="s">
        <v>86</v>
      </c>
      <c r="BK238" s="231">
        <f>ROUND(I238*H238,2)</f>
        <v>0</v>
      </c>
      <c r="BL238" s="132" t="s">
        <v>149</v>
      </c>
      <c r="BM238" s="348" t="s">
        <v>886</v>
      </c>
    </row>
    <row r="239" spans="1:65" s="270" customFormat="1" ht="33" customHeight="1" x14ac:dyDescent="0.2">
      <c r="A239" s="143"/>
      <c r="B239" s="144"/>
      <c r="C239" s="338" t="s">
        <v>339</v>
      </c>
      <c r="D239" s="338" t="s">
        <v>144</v>
      </c>
      <c r="E239" s="339" t="s">
        <v>652</v>
      </c>
      <c r="F239" s="340" t="s">
        <v>653</v>
      </c>
      <c r="G239" s="341" t="s">
        <v>147</v>
      </c>
      <c r="H239" s="342">
        <v>1.1000000000000001</v>
      </c>
      <c r="I239" s="85"/>
      <c r="J239" s="343">
        <f>ROUND(I239*H239,2)</f>
        <v>0</v>
      </c>
      <c r="K239" s="340" t="s">
        <v>148</v>
      </c>
      <c r="L239" s="144"/>
      <c r="M239" s="344" t="s">
        <v>1</v>
      </c>
      <c r="N239" s="345" t="s">
        <v>44</v>
      </c>
      <c r="O239" s="346">
        <v>4.8000000000000001E-2</v>
      </c>
      <c r="P239" s="346">
        <f>O239*H239</f>
        <v>5.2800000000000007E-2</v>
      </c>
      <c r="Q239" s="346">
        <v>0</v>
      </c>
      <c r="R239" s="346">
        <f>Q239*H239</f>
        <v>0</v>
      </c>
      <c r="S239" s="346">
        <v>0</v>
      </c>
      <c r="T239" s="347">
        <f>S239*H239</f>
        <v>0</v>
      </c>
      <c r="U239" s="143"/>
      <c r="V239" s="143"/>
      <c r="W239" s="143"/>
      <c r="X239" s="143"/>
      <c r="Y239" s="143"/>
      <c r="Z239" s="143"/>
      <c r="AA239" s="143"/>
      <c r="AB239" s="143"/>
      <c r="AC239" s="143"/>
      <c r="AD239" s="143"/>
      <c r="AE239" s="143"/>
      <c r="AR239" s="348" t="s">
        <v>149</v>
      </c>
      <c r="AT239" s="348" t="s">
        <v>144</v>
      </c>
      <c r="AU239" s="348" t="s">
        <v>88</v>
      </c>
      <c r="AY239" s="132" t="s">
        <v>142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32" t="s">
        <v>86</v>
      </c>
      <c r="BK239" s="231">
        <f>ROUND(I239*H239,2)</f>
        <v>0</v>
      </c>
      <c r="BL239" s="132" t="s">
        <v>149</v>
      </c>
      <c r="BM239" s="348" t="s">
        <v>888</v>
      </c>
    </row>
    <row r="240" spans="1:65" s="354" customFormat="1" ht="11.25" x14ac:dyDescent="0.2">
      <c r="B240" s="355"/>
      <c r="D240" s="349" t="s">
        <v>153</v>
      </c>
      <c r="E240" s="356" t="s">
        <v>1</v>
      </c>
      <c r="F240" s="357" t="s">
        <v>236</v>
      </c>
      <c r="H240" s="356" t="s">
        <v>1</v>
      </c>
      <c r="I240" s="261"/>
      <c r="L240" s="355"/>
      <c r="M240" s="358"/>
      <c r="N240" s="359"/>
      <c r="O240" s="359"/>
      <c r="P240" s="359"/>
      <c r="Q240" s="359"/>
      <c r="R240" s="359"/>
      <c r="S240" s="359"/>
      <c r="T240" s="360"/>
      <c r="AT240" s="356" t="s">
        <v>153</v>
      </c>
      <c r="AU240" s="356" t="s">
        <v>88</v>
      </c>
      <c r="AV240" s="354" t="s">
        <v>86</v>
      </c>
      <c r="AW240" s="354" t="s">
        <v>34</v>
      </c>
      <c r="AX240" s="354" t="s">
        <v>79</v>
      </c>
      <c r="AY240" s="356" t="s">
        <v>142</v>
      </c>
    </row>
    <row r="241" spans="1:65" s="361" customFormat="1" ht="11.25" x14ac:dyDescent="0.2">
      <c r="B241" s="362"/>
      <c r="D241" s="349" t="s">
        <v>153</v>
      </c>
      <c r="E241" s="363" t="s">
        <v>1</v>
      </c>
      <c r="F241" s="364" t="s">
        <v>885</v>
      </c>
      <c r="H241" s="365">
        <v>1.1000000000000001</v>
      </c>
      <c r="I241" s="262"/>
      <c r="L241" s="362"/>
      <c r="M241" s="366"/>
      <c r="N241" s="367"/>
      <c r="O241" s="367"/>
      <c r="P241" s="367"/>
      <c r="Q241" s="367"/>
      <c r="R241" s="367"/>
      <c r="S241" s="367"/>
      <c r="T241" s="368"/>
      <c r="AT241" s="363" t="s">
        <v>153</v>
      </c>
      <c r="AU241" s="363" t="s">
        <v>88</v>
      </c>
      <c r="AV241" s="361" t="s">
        <v>88</v>
      </c>
      <c r="AW241" s="361" t="s">
        <v>34</v>
      </c>
      <c r="AX241" s="361" t="s">
        <v>86</v>
      </c>
      <c r="AY241" s="363" t="s">
        <v>142</v>
      </c>
    </row>
    <row r="242" spans="1:65" s="270" customFormat="1" ht="21.75" customHeight="1" x14ac:dyDescent="0.2">
      <c r="A242" s="143"/>
      <c r="B242" s="144"/>
      <c r="C242" s="338" t="s">
        <v>344</v>
      </c>
      <c r="D242" s="338" t="s">
        <v>144</v>
      </c>
      <c r="E242" s="339" t="s">
        <v>655</v>
      </c>
      <c r="F242" s="340" t="s">
        <v>656</v>
      </c>
      <c r="G242" s="341" t="s">
        <v>147</v>
      </c>
      <c r="H242" s="342">
        <v>1.1000000000000001</v>
      </c>
      <c r="I242" s="85"/>
      <c r="J242" s="343">
        <f>ROUND(I242*H242,2)</f>
        <v>0</v>
      </c>
      <c r="K242" s="340" t="s">
        <v>148</v>
      </c>
      <c r="L242" s="144"/>
      <c r="M242" s="344" t="s">
        <v>1</v>
      </c>
      <c r="N242" s="345" t="s">
        <v>44</v>
      </c>
      <c r="O242" s="346">
        <v>4.0000000000000001E-3</v>
      </c>
      <c r="P242" s="346">
        <f>O242*H242</f>
        <v>4.4000000000000003E-3</v>
      </c>
      <c r="Q242" s="346">
        <v>0</v>
      </c>
      <c r="R242" s="346">
        <f>Q242*H242</f>
        <v>0</v>
      </c>
      <c r="S242" s="346">
        <v>0</v>
      </c>
      <c r="T242" s="347">
        <f>S242*H242</f>
        <v>0</v>
      </c>
      <c r="U242" s="143"/>
      <c r="V242" s="143"/>
      <c r="W242" s="143"/>
      <c r="X242" s="143"/>
      <c r="Y242" s="143"/>
      <c r="Z242" s="143"/>
      <c r="AA242" s="143"/>
      <c r="AB242" s="143"/>
      <c r="AC242" s="143"/>
      <c r="AD242" s="143"/>
      <c r="AE242" s="143"/>
      <c r="AR242" s="348" t="s">
        <v>149</v>
      </c>
      <c r="AT242" s="348" t="s">
        <v>144</v>
      </c>
      <c r="AU242" s="348" t="s">
        <v>88</v>
      </c>
      <c r="AY242" s="132" t="s">
        <v>142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32" t="s">
        <v>86</v>
      </c>
      <c r="BK242" s="231">
        <f>ROUND(I242*H242,2)</f>
        <v>0</v>
      </c>
      <c r="BL242" s="132" t="s">
        <v>149</v>
      </c>
      <c r="BM242" s="348" t="s">
        <v>889</v>
      </c>
    </row>
    <row r="243" spans="1:65" s="354" customFormat="1" ht="11.25" x14ac:dyDescent="0.2">
      <c r="B243" s="355"/>
      <c r="D243" s="349" t="s">
        <v>153</v>
      </c>
      <c r="E243" s="356" t="s">
        <v>1</v>
      </c>
      <c r="F243" s="357" t="s">
        <v>236</v>
      </c>
      <c r="H243" s="356" t="s">
        <v>1</v>
      </c>
      <c r="I243" s="261"/>
      <c r="L243" s="355"/>
      <c r="M243" s="358"/>
      <c r="N243" s="359"/>
      <c r="O243" s="359"/>
      <c r="P243" s="359"/>
      <c r="Q243" s="359"/>
      <c r="R243" s="359"/>
      <c r="S243" s="359"/>
      <c r="T243" s="360"/>
      <c r="AT243" s="356" t="s">
        <v>153</v>
      </c>
      <c r="AU243" s="356" t="s">
        <v>88</v>
      </c>
      <c r="AV243" s="354" t="s">
        <v>86</v>
      </c>
      <c r="AW243" s="354" t="s">
        <v>34</v>
      </c>
      <c r="AX243" s="354" t="s">
        <v>79</v>
      </c>
      <c r="AY243" s="356" t="s">
        <v>142</v>
      </c>
    </row>
    <row r="244" spans="1:65" s="361" customFormat="1" ht="11.25" x14ac:dyDescent="0.2">
      <c r="B244" s="362"/>
      <c r="D244" s="349" t="s">
        <v>153</v>
      </c>
      <c r="E244" s="363" t="s">
        <v>1</v>
      </c>
      <c r="F244" s="364" t="s">
        <v>885</v>
      </c>
      <c r="H244" s="365">
        <v>1.1000000000000001</v>
      </c>
      <c r="I244" s="262"/>
      <c r="L244" s="362"/>
      <c r="M244" s="366"/>
      <c r="N244" s="367"/>
      <c r="O244" s="367"/>
      <c r="P244" s="367"/>
      <c r="Q244" s="367"/>
      <c r="R244" s="367"/>
      <c r="S244" s="367"/>
      <c r="T244" s="368"/>
      <c r="AT244" s="363" t="s">
        <v>153</v>
      </c>
      <c r="AU244" s="363" t="s">
        <v>88</v>
      </c>
      <c r="AV244" s="361" t="s">
        <v>88</v>
      </c>
      <c r="AW244" s="361" t="s">
        <v>34</v>
      </c>
      <c r="AX244" s="361" t="s">
        <v>86</v>
      </c>
      <c r="AY244" s="363" t="s">
        <v>142</v>
      </c>
    </row>
    <row r="245" spans="1:65" s="270" customFormat="1" ht="21.75" customHeight="1" x14ac:dyDescent="0.2">
      <c r="A245" s="143"/>
      <c r="B245" s="144"/>
      <c r="C245" s="338" t="s">
        <v>349</v>
      </c>
      <c r="D245" s="338" t="s">
        <v>144</v>
      </c>
      <c r="E245" s="339" t="s">
        <v>658</v>
      </c>
      <c r="F245" s="340" t="s">
        <v>659</v>
      </c>
      <c r="G245" s="341" t="s">
        <v>147</v>
      </c>
      <c r="H245" s="342">
        <v>1.6</v>
      </c>
      <c r="I245" s="85"/>
      <c r="J245" s="343">
        <f>ROUND(I245*H245,2)</f>
        <v>0</v>
      </c>
      <c r="K245" s="340" t="s">
        <v>148</v>
      </c>
      <c r="L245" s="144"/>
      <c r="M245" s="344" t="s">
        <v>1</v>
      </c>
      <c r="N245" s="345" t="s">
        <v>44</v>
      </c>
      <c r="O245" s="346">
        <v>2E-3</v>
      </c>
      <c r="P245" s="346">
        <f>O245*H245</f>
        <v>3.2000000000000002E-3</v>
      </c>
      <c r="Q245" s="346">
        <v>0</v>
      </c>
      <c r="R245" s="346">
        <f>Q245*H245</f>
        <v>0</v>
      </c>
      <c r="S245" s="346">
        <v>0</v>
      </c>
      <c r="T245" s="347">
        <f>S245*H245</f>
        <v>0</v>
      </c>
      <c r="U245" s="143"/>
      <c r="V245" s="143"/>
      <c r="W245" s="143"/>
      <c r="X245" s="143"/>
      <c r="Y245" s="143"/>
      <c r="Z245" s="143"/>
      <c r="AA245" s="143"/>
      <c r="AB245" s="143"/>
      <c r="AC245" s="143"/>
      <c r="AD245" s="143"/>
      <c r="AE245" s="143"/>
      <c r="AR245" s="348" t="s">
        <v>149</v>
      </c>
      <c r="AT245" s="348" t="s">
        <v>144</v>
      </c>
      <c r="AU245" s="348" t="s">
        <v>88</v>
      </c>
      <c r="AY245" s="132" t="s">
        <v>142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32" t="s">
        <v>86</v>
      </c>
      <c r="BK245" s="231">
        <f>ROUND(I245*H245,2)</f>
        <v>0</v>
      </c>
      <c r="BL245" s="132" t="s">
        <v>149</v>
      </c>
      <c r="BM245" s="348" t="s">
        <v>890</v>
      </c>
    </row>
    <row r="246" spans="1:65" s="354" customFormat="1" ht="11.25" x14ac:dyDescent="0.2">
      <c r="B246" s="355"/>
      <c r="D246" s="349" t="s">
        <v>153</v>
      </c>
      <c r="E246" s="356" t="s">
        <v>1</v>
      </c>
      <c r="F246" s="357" t="s">
        <v>154</v>
      </c>
      <c r="H246" s="356" t="s">
        <v>1</v>
      </c>
      <c r="I246" s="261"/>
      <c r="L246" s="355"/>
      <c r="M246" s="358"/>
      <c r="N246" s="359"/>
      <c r="O246" s="359"/>
      <c r="P246" s="359"/>
      <c r="Q246" s="359"/>
      <c r="R246" s="359"/>
      <c r="S246" s="359"/>
      <c r="T246" s="360"/>
      <c r="AT246" s="356" t="s">
        <v>153</v>
      </c>
      <c r="AU246" s="356" t="s">
        <v>88</v>
      </c>
      <c r="AV246" s="354" t="s">
        <v>86</v>
      </c>
      <c r="AW246" s="354" t="s">
        <v>34</v>
      </c>
      <c r="AX246" s="354" t="s">
        <v>79</v>
      </c>
      <c r="AY246" s="356" t="s">
        <v>142</v>
      </c>
    </row>
    <row r="247" spans="1:65" s="354" customFormat="1" ht="11.25" x14ac:dyDescent="0.2">
      <c r="B247" s="355"/>
      <c r="D247" s="349" t="s">
        <v>153</v>
      </c>
      <c r="E247" s="356" t="s">
        <v>1</v>
      </c>
      <c r="F247" s="357" t="s">
        <v>155</v>
      </c>
      <c r="H247" s="356" t="s">
        <v>1</v>
      </c>
      <c r="I247" s="261"/>
      <c r="L247" s="355"/>
      <c r="M247" s="358"/>
      <c r="N247" s="359"/>
      <c r="O247" s="359"/>
      <c r="P247" s="359"/>
      <c r="Q247" s="359"/>
      <c r="R247" s="359"/>
      <c r="S247" s="359"/>
      <c r="T247" s="360"/>
      <c r="AT247" s="356" t="s">
        <v>153</v>
      </c>
      <c r="AU247" s="356" t="s">
        <v>88</v>
      </c>
      <c r="AV247" s="354" t="s">
        <v>86</v>
      </c>
      <c r="AW247" s="354" t="s">
        <v>34</v>
      </c>
      <c r="AX247" s="354" t="s">
        <v>79</v>
      </c>
      <c r="AY247" s="356" t="s">
        <v>142</v>
      </c>
    </row>
    <row r="248" spans="1:65" s="361" customFormat="1" ht="11.25" x14ac:dyDescent="0.2">
      <c r="B248" s="362"/>
      <c r="D248" s="349" t="s">
        <v>153</v>
      </c>
      <c r="E248" s="363" t="s">
        <v>1</v>
      </c>
      <c r="F248" s="364" t="s">
        <v>891</v>
      </c>
      <c r="H248" s="365">
        <v>1.6</v>
      </c>
      <c r="I248" s="262"/>
      <c r="L248" s="362"/>
      <c r="M248" s="366"/>
      <c r="N248" s="367"/>
      <c r="O248" s="367"/>
      <c r="P248" s="367"/>
      <c r="Q248" s="367"/>
      <c r="R248" s="367"/>
      <c r="S248" s="367"/>
      <c r="T248" s="368"/>
      <c r="AT248" s="363" t="s">
        <v>153</v>
      </c>
      <c r="AU248" s="363" t="s">
        <v>88</v>
      </c>
      <c r="AV248" s="361" t="s">
        <v>88</v>
      </c>
      <c r="AW248" s="361" t="s">
        <v>34</v>
      </c>
      <c r="AX248" s="361" t="s">
        <v>86</v>
      </c>
      <c r="AY248" s="363" t="s">
        <v>142</v>
      </c>
    </row>
    <row r="249" spans="1:65" s="270" customFormat="1" ht="33" customHeight="1" x14ac:dyDescent="0.2">
      <c r="A249" s="143"/>
      <c r="B249" s="144"/>
      <c r="C249" s="338" t="s">
        <v>354</v>
      </c>
      <c r="D249" s="338" t="s">
        <v>144</v>
      </c>
      <c r="E249" s="339" t="s">
        <v>662</v>
      </c>
      <c r="F249" s="340" t="s">
        <v>663</v>
      </c>
      <c r="G249" s="341" t="s">
        <v>147</v>
      </c>
      <c r="H249" s="342">
        <v>1.6</v>
      </c>
      <c r="I249" s="85"/>
      <c r="J249" s="343">
        <f>ROUND(I249*H249,2)</f>
        <v>0</v>
      </c>
      <c r="K249" s="340" t="s">
        <v>148</v>
      </c>
      <c r="L249" s="144"/>
      <c r="M249" s="344" t="s">
        <v>1</v>
      </c>
      <c r="N249" s="345" t="s">
        <v>44</v>
      </c>
      <c r="O249" s="346">
        <v>7.0999999999999994E-2</v>
      </c>
      <c r="P249" s="346">
        <f>O249*H249</f>
        <v>0.11359999999999999</v>
      </c>
      <c r="Q249" s="346">
        <v>0</v>
      </c>
      <c r="R249" s="346">
        <f>Q249*H249</f>
        <v>0</v>
      </c>
      <c r="S249" s="346">
        <v>0</v>
      </c>
      <c r="T249" s="347">
        <f>S249*H249</f>
        <v>0</v>
      </c>
      <c r="U249" s="143"/>
      <c r="V249" s="143"/>
      <c r="W249" s="143"/>
      <c r="X249" s="143"/>
      <c r="Y249" s="143"/>
      <c r="Z249" s="143"/>
      <c r="AA249" s="143"/>
      <c r="AB249" s="143"/>
      <c r="AC249" s="143"/>
      <c r="AD249" s="143"/>
      <c r="AE249" s="143"/>
      <c r="AR249" s="348" t="s">
        <v>149</v>
      </c>
      <c r="AT249" s="348" t="s">
        <v>144</v>
      </c>
      <c r="AU249" s="348" t="s">
        <v>88</v>
      </c>
      <c r="AY249" s="132" t="s">
        <v>142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32" t="s">
        <v>86</v>
      </c>
      <c r="BK249" s="231">
        <f>ROUND(I249*H249,2)</f>
        <v>0</v>
      </c>
      <c r="BL249" s="132" t="s">
        <v>149</v>
      </c>
      <c r="BM249" s="348" t="s">
        <v>892</v>
      </c>
    </row>
    <row r="250" spans="1:65" s="354" customFormat="1" ht="11.25" x14ac:dyDescent="0.2">
      <c r="B250" s="355"/>
      <c r="D250" s="349" t="s">
        <v>153</v>
      </c>
      <c r="E250" s="356" t="s">
        <v>1</v>
      </c>
      <c r="F250" s="357" t="s">
        <v>154</v>
      </c>
      <c r="H250" s="356" t="s">
        <v>1</v>
      </c>
      <c r="I250" s="261"/>
      <c r="L250" s="355"/>
      <c r="M250" s="358"/>
      <c r="N250" s="359"/>
      <c r="O250" s="359"/>
      <c r="P250" s="359"/>
      <c r="Q250" s="359"/>
      <c r="R250" s="359"/>
      <c r="S250" s="359"/>
      <c r="T250" s="360"/>
      <c r="AT250" s="356" t="s">
        <v>153</v>
      </c>
      <c r="AU250" s="356" t="s">
        <v>88</v>
      </c>
      <c r="AV250" s="354" t="s">
        <v>86</v>
      </c>
      <c r="AW250" s="354" t="s">
        <v>34</v>
      </c>
      <c r="AX250" s="354" t="s">
        <v>79</v>
      </c>
      <c r="AY250" s="356" t="s">
        <v>142</v>
      </c>
    </row>
    <row r="251" spans="1:65" s="354" customFormat="1" ht="11.25" x14ac:dyDescent="0.2">
      <c r="B251" s="355"/>
      <c r="D251" s="349" t="s">
        <v>153</v>
      </c>
      <c r="E251" s="356" t="s">
        <v>1</v>
      </c>
      <c r="F251" s="357" t="s">
        <v>155</v>
      </c>
      <c r="H251" s="356" t="s">
        <v>1</v>
      </c>
      <c r="I251" s="261"/>
      <c r="L251" s="355"/>
      <c r="M251" s="358"/>
      <c r="N251" s="359"/>
      <c r="O251" s="359"/>
      <c r="P251" s="359"/>
      <c r="Q251" s="359"/>
      <c r="R251" s="359"/>
      <c r="S251" s="359"/>
      <c r="T251" s="360"/>
      <c r="AT251" s="356" t="s">
        <v>153</v>
      </c>
      <c r="AU251" s="356" t="s">
        <v>88</v>
      </c>
      <c r="AV251" s="354" t="s">
        <v>86</v>
      </c>
      <c r="AW251" s="354" t="s">
        <v>34</v>
      </c>
      <c r="AX251" s="354" t="s">
        <v>79</v>
      </c>
      <c r="AY251" s="356" t="s">
        <v>142</v>
      </c>
    </row>
    <row r="252" spans="1:65" s="361" customFormat="1" ht="11.25" x14ac:dyDescent="0.2">
      <c r="B252" s="362"/>
      <c r="D252" s="349" t="s">
        <v>153</v>
      </c>
      <c r="E252" s="363" t="s">
        <v>1</v>
      </c>
      <c r="F252" s="364" t="s">
        <v>891</v>
      </c>
      <c r="H252" s="365">
        <v>1.6</v>
      </c>
      <c r="I252" s="262"/>
      <c r="L252" s="362"/>
      <c r="M252" s="366"/>
      <c r="N252" s="367"/>
      <c r="O252" s="367"/>
      <c r="P252" s="367"/>
      <c r="Q252" s="367"/>
      <c r="R252" s="367"/>
      <c r="S252" s="367"/>
      <c r="T252" s="368"/>
      <c r="AT252" s="363" t="s">
        <v>153</v>
      </c>
      <c r="AU252" s="363" t="s">
        <v>88</v>
      </c>
      <c r="AV252" s="361" t="s">
        <v>88</v>
      </c>
      <c r="AW252" s="361" t="s">
        <v>34</v>
      </c>
      <c r="AX252" s="361" t="s">
        <v>86</v>
      </c>
      <c r="AY252" s="363" t="s">
        <v>142</v>
      </c>
    </row>
    <row r="253" spans="1:65" s="325" customFormat="1" ht="22.9" customHeight="1" x14ac:dyDescent="0.2">
      <c r="B253" s="326"/>
      <c r="D253" s="327" t="s">
        <v>78</v>
      </c>
      <c r="E253" s="336" t="s">
        <v>205</v>
      </c>
      <c r="F253" s="336" t="s">
        <v>328</v>
      </c>
      <c r="I253" s="259"/>
      <c r="J253" s="337">
        <f>BK253</f>
        <v>0</v>
      </c>
      <c r="L253" s="326"/>
      <c r="M253" s="330"/>
      <c r="N253" s="331"/>
      <c r="O253" s="331"/>
      <c r="P253" s="332">
        <f>SUM(P254:P332)</f>
        <v>615.58863999999994</v>
      </c>
      <c r="Q253" s="331"/>
      <c r="R253" s="332">
        <f>SUM(R254:R332)</f>
        <v>13.320086900000002</v>
      </c>
      <c r="S253" s="331"/>
      <c r="T253" s="333">
        <f>SUM(T254:T332)</f>
        <v>0.31602000000000002</v>
      </c>
      <c r="AR253" s="327" t="s">
        <v>86</v>
      </c>
      <c r="AT253" s="334" t="s">
        <v>78</v>
      </c>
      <c r="AU253" s="334" t="s">
        <v>86</v>
      </c>
      <c r="AY253" s="327" t="s">
        <v>142</v>
      </c>
      <c r="BK253" s="335">
        <f>SUM(BK254:BK332)</f>
        <v>0</v>
      </c>
    </row>
    <row r="254" spans="1:65" s="270" customFormat="1" ht="21.75" customHeight="1" x14ac:dyDescent="0.2">
      <c r="A254" s="143"/>
      <c r="B254" s="144"/>
      <c r="C254" s="338" t="s">
        <v>359</v>
      </c>
      <c r="D254" s="338" t="s">
        <v>144</v>
      </c>
      <c r="E254" s="339" t="s">
        <v>893</v>
      </c>
      <c r="F254" s="340" t="s">
        <v>894</v>
      </c>
      <c r="G254" s="341" t="s">
        <v>293</v>
      </c>
      <c r="H254" s="342">
        <v>5</v>
      </c>
      <c r="I254" s="85"/>
      <c r="J254" s="343">
        <f>ROUND(I254*H254,2)</f>
        <v>0</v>
      </c>
      <c r="K254" s="340" t="s">
        <v>148</v>
      </c>
      <c r="L254" s="144"/>
      <c r="M254" s="344" t="s">
        <v>1</v>
      </c>
      <c r="N254" s="345" t="s">
        <v>44</v>
      </c>
      <c r="O254" s="346">
        <v>9.1829999999999998</v>
      </c>
      <c r="P254" s="346">
        <f>O254*H254</f>
        <v>45.914999999999999</v>
      </c>
      <c r="Q254" s="346">
        <v>0</v>
      </c>
      <c r="R254" s="346">
        <f>Q254*H254</f>
        <v>0</v>
      </c>
      <c r="S254" s="346">
        <v>0</v>
      </c>
      <c r="T254" s="347">
        <f>S254*H254</f>
        <v>0</v>
      </c>
      <c r="U254" s="143"/>
      <c r="V254" s="143"/>
      <c r="W254" s="143"/>
      <c r="X254" s="143"/>
      <c r="Y254" s="143"/>
      <c r="Z254" s="143"/>
      <c r="AA254" s="143"/>
      <c r="AB254" s="143"/>
      <c r="AC254" s="143"/>
      <c r="AD254" s="143"/>
      <c r="AE254" s="143"/>
      <c r="AR254" s="348" t="s">
        <v>149</v>
      </c>
      <c r="AT254" s="348" t="s">
        <v>144</v>
      </c>
      <c r="AU254" s="348" t="s">
        <v>88</v>
      </c>
      <c r="AY254" s="132" t="s">
        <v>142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32" t="s">
        <v>86</v>
      </c>
      <c r="BK254" s="231">
        <f>ROUND(I254*H254,2)</f>
        <v>0</v>
      </c>
      <c r="BL254" s="132" t="s">
        <v>149</v>
      </c>
      <c r="BM254" s="348" t="s">
        <v>895</v>
      </c>
    </row>
    <row r="255" spans="1:65" s="270" customFormat="1" ht="21.75" customHeight="1" x14ac:dyDescent="0.2">
      <c r="A255" s="143"/>
      <c r="B255" s="144"/>
      <c r="C255" s="338" t="s">
        <v>366</v>
      </c>
      <c r="D255" s="338" t="s">
        <v>144</v>
      </c>
      <c r="E255" s="339" t="s">
        <v>896</v>
      </c>
      <c r="F255" s="340" t="s">
        <v>897</v>
      </c>
      <c r="G255" s="341" t="s">
        <v>268</v>
      </c>
      <c r="H255" s="342">
        <v>373.51</v>
      </c>
      <c r="I255" s="85"/>
      <c r="J255" s="343">
        <f>ROUND(I255*H255,2)</f>
        <v>0</v>
      </c>
      <c r="K255" s="340" t="s">
        <v>148</v>
      </c>
      <c r="L255" s="144"/>
      <c r="M255" s="344" t="s">
        <v>1</v>
      </c>
      <c r="N255" s="345" t="s">
        <v>44</v>
      </c>
      <c r="O255" s="346">
        <v>0.44600000000000001</v>
      </c>
      <c r="P255" s="346">
        <f>O255*H255</f>
        <v>166.58546000000001</v>
      </c>
      <c r="Q255" s="346">
        <v>0</v>
      </c>
      <c r="R255" s="346">
        <f>Q255*H255</f>
        <v>0</v>
      </c>
      <c r="S255" s="346">
        <v>0</v>
      </c>
      <c r="T255" s="347">
        <f>S255*H255</f>
        <v>0</v>
      </c>
      <c r="U255" s="143"/>
      <c r="V255" s="143"/>
      <c r="W255" s="143"/>
      <c r="X255" s="143"/>
      <c r="Y255" s="143"/>
      <c r="Z255" s="143"/>
      <c r="AA255" s="143"/>
      <c r="AB255" s="143"/>
      <c r="AC255" s="143"/>
      <c r="AD255" s="143"/>
      <c r="AE255" s="143"/>
      <c r="AR255" s="348" t="s">
        <v>149</v>
      </c>
      <c r="AT255" s="348" t="s">
        <v>144</v>
      </c>
      <c r="AU255" s="348" t="s">
        <v>88</v>
      </c>
      <c r="AY255" s="132" t="s">
        <v>142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32" t="s">
        <v>86</v>
      </c>
      <c r="BK255" s="231">
        <f>ROUND(I255*H255,2)</f>
        <v>0</v>
      </c>
      <c r="BL255" s="132" t="s">
        <v>149</v>
      </c>
      <c r="BM255" s="348" t="s">
        <v>898</v>
      </c>
    </row>
    <row r="256" spans="1:65" s="354" customFormat="1" ht="11.25" x14ac:dyDescent="0.2">
      <c r="B256" s="355"/>
      <c r="D256" s="349" t="s">
        <v>153</v>
      </c>
      <c r="E256" s="356" t="s">
        <v>1</v>
      </c>
      <c r="F256" s="357" t="s">
        <v>878</v>
      </c>
      <c r="H256" s="356" t="s">
        <v>1</v>
      </c>
      <c r="I256" s="261"/>
      <c r="L256" s="355"/>
      <c r="M256" s="358"/>
      <c r="N256" s="359"/>
      <c r="O256" s="359"/>
      <c r="P256" s="359"/>
      <c r="Q256" s="359"/>
      <c r="R256" s="359"/>
      <c r="S256" s="359"/>
      <c r="T256" s="360"/>
      <c r="AT256" s="356" t="s">
        <v>153</v>
      </c>
      <c r="AU256" s="356" t="s">
        <v>88</v>
      </c>
      <c r="AV256" s="354" t="s">
        <v>86</v>
      </c>
      <c r="AW256" s="354" t="s">
        <v>34</v>
      </c>
      <c r="AX256" s="354" t="s">
        <v>79</v>
      </c>
      <c r="AY256" s="356" t="s">
        <v>142</v>
      </c>
    </row>
    <row r="257" spans="1:65" s="361" customFormat="1" ht="11.25" x14ac:dyDescent="0.2">
      <c r="B257" s="362"/>
      <c r="D257" s="349" t="s">
        <v>153</v>
      </c>
      <c r="E257" s="363" t="s">
        <v>1</v>
      </c>
      <c r="F257" s="364" t="s">
        <v>870</v>
      </c>
      <c r="H257" s="365">
        <v>373.51</v>
      </c>
      <c r="I257" s="262"/>
      <c r="L257" s="362"/>
      <c r="M257" s="366"/>
      <c r="N257" s="367"/>
      <c r="O257" s="367"/>
      <c r="P257" s="367"/>
      <c r="Q257" s="367"/>
      <c r="R257" s="367"/>
      <c r="S257" s="367"/>
      <c r="T257" s="368"/>
      <c r="AT257" s="363" t="s">
        <v>153</v>
      </c>
      <c r="AU257" s="363" t="s">
        <v>88</v>
      </c>
      <c r="AV257" s="361" t="s">
        <v>88</v>
      </c>
      <c r="AW257" s="361" t="s">
        <v>34</v>
      </c>
      <c r="AX257" s="361" t="s">
        <v>86</v>
      </c>
      <c r="AY257" s="363" t="s">
        <v>142</v>
      </c>
    </row>
    <row r="258" spans="1:65" s="270" customFormat="1" ht="16.5" customHeight="1" x14ac:dyDescent="0.2">
      <c r="A258" s="143"/>
      <c r="B258" s="144"/>
      <c r="C258" s="385" t="s">
        <v>371</v>
      </c>
      <c r="D258" s="385" t="s">
        <v>242</v>
      </c>
      <c r="E258" s="386" t="s">
        <v>899</v>
      </c>
      <c r="F258" s="387" t="s">
        <v>900</v>
      </c>
      <c r="G258" s="388" t="s">
        <v>268</v>
      </c>
      <c r="H258" s="389">
        <v>373.51</v>
      </c>
      <c r="I258" s="86"/>
      <c r="J258" s="390">
        <f>ROUND(I258*H258,2)</f>
        <v>0</v>
      </c>
      <c r="K258" s="387" t="s">
        <v>1</v>
      </c>
      <c r="L258" s="391"/>
      <c r="M258" s="392" t="s">
        <v>1</v>
      </c>
      <c r="N258" s="393" t="s">
        <v>44</v>
      </c>
      <c r="O258" s="346">
        <v>0</v>
      </c>
      <c r="P258" s="346">
        <f>O258*H258</f>
        <v>0</v>
      </c>
      <c r="Q258" s="346">
        <v>1.4500000000000001E-2</v>
      </c>
      <c r="R258" s="346">
        <f>Q258*H258</f>
        <v>5.4158949999999999</v>
      </c>
      <c r="S258" s="346">
        <v>0</v>
      </c>
      <c r="T258" s="347">
        <f>S258*H258</f>
        <v>0</v>
      </c>
      <c r="U258" s="143"/>
      <c r="V258" s="143"/>
      <c r="W258" s="143"/>
      <c r="X258" s="143"/>
      <c r="Y258" s="143"/>
      <c r="Z258" s="143"/>
      <c r="AA258" s="143"/>
      <c r="AB258" s="143"/>
      <c r="AC258" s="143"/>
      <c r="AD258" s="143"/>
      <c r="AE258" s="143"/>
      <c r="AR258" s="348" t="s">
        <v>205</v>
      </c>
      <c r="AT258" s="348" t="s">
        <v>242</v>
      </c>
      <c r="AU258" s="348" t="s">
        <v>88</v>
      </c>
      <c r="AY258" s="132" t="s">
        <v>142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32" t="s">
        <v>86</v>
      </c>
      <c r="BK258" s="231">
        <f>ROUND(I258*H258,2)</f>
        <v>0</v>
      </c>
      <c r="BL258" s="132" t="s">
        <v>149</v>
      </c>
      <c r="BM258" s="348" t="s">
        <v>901</v>
      </c>
    </row>
    <row r="259" spans="1:65" s="354" customFormat="1" ht="11.25" x14ac:dyDescent="0.2">
      <c r="B259" s="355"/>
      <c r="D259" s="349" t="s">
        <v>153</v>
      </c>
      <c r="E259" s="356" t="s">
        <v>1</v>
      </c>
      <c r="F259" s="357" t="s">
        <v>502</v>
      </c>
      <c r="H259" s="356" t="s">
        <v>1</v>
      </c>
      <c r="I259" s="261"/>
      <c r="L259" s="355"/>
      <c r="M259" s="358"/>
      <c r="N259" s="359"/>
      <c r="O259" s="359"/>
      <c r="P259" s="359"/>
      <c r="Q259" s="359"/>
      <c r="R259" s="359"/>
      <c r="S259" s="359"/>
      <c r="T259" s="360"/>
      <c r="AT259" s="356" t="s">
        <v>153</v>
      </c>
      <c r="AU259" s="356" t="s">
        <v>88</v>
      </c>
      <c r="AV259" s="354" t="s">
        <v>86</v>
      </c>
      <c r="AW259" s="354" t="s">
        <v>34</v>
      </c>
      <c r="AX259" s="354" t="s">
        <v>79</v>
      </c>
      <c r="AY259" s="356" t="s">
        <v>142</v>
      </c>
    </row>
    <row r="260" spans="1:65" s="361" customFormat="1" ht="11.25" x14ac:dyDescent="0.2">
      <c r="B260" s="362"/>
      <c r="D260" s="349" t="s">
        <v>153</v>
      </c>
      <c r="E260" s="363" t="s">
        <v>1</v>
      </c>
      <c r="F260" s="364" t="s">
        <v>870</v>
      </c>
      <c r="H260" s="365">
        <v>373.51</v>
      </c>
      <c r="I260" s="262"/>
      <c r="L260" s="362"/>
      <c r="M260" s="366"/>
      <c r="N260" s="367"/>
      <c r="O260" s="367"/>
      <c r="P260" s="367"/>
      <c r="Q260" s="367"/>
      <c r="R260" s="367"/>
      <c r="S260" s="367"/>
      <c r="T260" s="368"/>
      <c r="AT260" s="363" t="s">
        <v>153</v>
      </c>
      <c r="AU260" s="363" t="s">
        <v>88</v>
      </c>
      <c r="AV260" s="361" t="s">
        <v>88</v>
      </c>
      <c r="AW260" s="361" t="s">
        <v>34</v>
      </c>
      <c r="AX260" s="361" t="s">
        <v>86</v>
      </c>
      <c r="AY260" s="363" t="s">
        <v>142</v>
      </c>
    </row>
    <row r="261" spans="1:65" s="270" customFormat="1" ht="44.25" customHeight="1" x14ac:dyDescent="0.2">
      <c r="A261" s="143"/>
      <c r="B261" s="144"/>
      <c r="C261" s="338" t="s">
        <v>375</v>
      </c>
      <c r="D261" s="338" t="s">
        <v>144</v>
      </c>
      <c r="E261" s="339" t="s">
        <v>902</v>
      </c>
      <c r="F261" s="340" t="s">
        <v>903</v>
      </c>
      <c r="G261" s="341" t="s">
        <v>293</v>
      </c>
      <c r="H261" s="342">
        <v>11</v>
      </c>
      <c r="I261" s="85"/>
      <c r="J261" s="343">
        <f>ROUND(I261*H261,2)</f>
        <v>0</v>
      </c>
      <c r="K261" s="340" t="s">
        <v>148</v>
      </c>
      <c r="L261" s="144"/>
      <c r="M261" s="344" t="s">
        <v>1</v>
      </c>
      <c r="N261" s="345" t="s">
        <v>44</v>
      </c>
      <c r="O261" s="346">
        <v>1.5269999999999999</v>
      </c>
      <c r="P261" s="346">
        <f>O261*H261</f>
        <v>16.797000000000001</v>
      </c>
      <c r="Q261" s="346">
        <v>0</v>
      </c>
      <c r="R261" s="346">
        <f>Q261*H261</f>
        <v>0</v>
      </c>
      <c r="S261" s="346">
        <v>0</v>
      </c>
      <c r="T261" s="347">
        <f>S261*H261</f>
        <v>0</v>
      </c>
      <c r="U261" s="143"/>
      <c r="V261" s="143"/>
      <c r="W261" s="143"/>
      <c r="X261" s="143"/>
      <c r="Y261" s="143"/>
      <c r="Z261" s="143"/>
      <c r="AA261" s="143"/>
      <c r="AB261" s="143"/>
      <c r="AC261" s="143"/>
      <c r="AD261" s="143"/>
      <c r="AE261" s="143"/>
      <c r="AR261" s="348" t="s">
        <v>149</v>
      </c>
      <c r="AT261" s="348" t="s">
        <v>144</v>
      </c>
      <c r="AU261" s="348" t="s">
        <v>88</v>
      </c>
      <c r="AY261" s="132" t="s">
        <v>142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32" t="s">
        <v>86</v>
      </c>
      <c r="BK261" s="231">
        <f>ROUND(I261*H261,2)</f>
        <v>0</v>
      </c>
      <c r="BL261" s="132" t="s">
        <v>149</v>
      </c>
      <c r="BM261" s="348" t="s">
        <v>904</v>
      </c>
    </row>
    <row r="262" spans="1:65" s="354" customFormat="1" ht="11.25" x14ac:dyDescent="0.2">
      <c r="B262" s="355"/>
      <c r="D262" s="349" t="s">
        <v>153</v>
      </c>
      <c r="E262" s="356" t="s">
        <v>1</v>
      </c>
      <c r="F262" s="357" t="s">
        <v>878</v>
      </c>
      <c r="H262" s="356" t="s">
        <v>1</v>
      </c>
      <c r="I262" s="261"/>
      <c r="L262" s="355"/>
      <c r="M262" s="358"/>
      <c r="N262" s="359"/>
      <c r="O262" s="359"/>
      <c r="P262" s="359"/>
      <c r="Q262" s="359"/>
      <c r="R262" s="359"/>
      <c r="S262" s="359"/>
      <c r="T262" s="360"/>
      <c r="AT262" s="356" t="s">
        <v>153</v>
      </c>
      <c r="AU262" s="356" t="s">
        <v>88</v>
      </c>
      <c r="AV262" s="354" t="s">
        <v>86</v>
      </c>
      <c r="AW262" s="354" t="s">
        <v>34</v>
      </c>
      <c r="AX262" s="354" t="s">
        <v>79</v>
      </c>
      <c r="AY262" s="356" t="s">
        <v>142</v>
      </c>
    </row>
    <row r="263" spans="1:65" s="361" customFormat="1" ht="11.25" x14ac:dyDescent="0.2">
      <c r="B263" s="362"/>
      <c r="D263" s="349" t="s">
        <v>153</v>
      </c>
      <c r="E263" s="363" t="s">
        <v>1</v>
      </c>
      <c r="F263" s="364" t="s">
        <v>905</v>
      </c>
      <c r="H263" s="365">
        <v>11</v>
      </c>
      <c r="I263" s="262"/>
      <c r="L263" s="362"/>
      <c r="M263" s="366"/>
      <c r="N263" s="367"/>
      <c r="O263" s="367"/>
      <c r="P263" s="367"/>
      <c r="Q263" s="367"/>
      <c r="R263" s="367"/>
      <c r="S263" s="367"/>
      <c r="T263" s="368"/>
      <c r="AT263" s="363" t="s">
        <v>153</v>
      </c>
      <c r="AU263" s="363" t="s">
        <v>88</v>
      </c>
      <c r="AV263" s="361" t="s">
        <v>88</v>
      </c>
      <c r="AW263" s="361" t="s">
        <v>34</v>
      </c>
      <c r="AX263" s="361" t="s">
        <v>86</v>
      </c>
      <c r="AY263" s="363" t="s">
        <v>142</v>
      </c>
    </row>
    <row r="264" spans="1:65" s="270" customFormat="1" ht="21.75" customHeight="1" x14ac:dyDescent="0.2">
      <c r="A264" s="143"/>
      <c r="B264" s="144"/>
      <c r="C264" s="385" t="s">
        <v>380</v>
      </c>
      <c r="D264" s="385" t="s">
        <v>242</v>
      </c>
      <c r="E264" s="386" t="s">
        <v>906</v>
      </c>
      <c r="F264" s="387" t="s">
        <v>907</v>
      </c>
      <c r="G264" s="388" t="s">
        <v>293</v>
      </c>
      <c r="H264" s="389">
        <v>10</v>
      </c>
      <c r="I264" s="86"/>
      <c r="J264" s="390">
        <f>ROUND(I264*H264,2)</f>
        <v>0</v>
      </c>
      <c r="K264" s="387" t="s">
        <v>148</v>
      </c>
      <c r="L264" s="391"/>
      <c r="M264" s="392" t="s">
        <v>1</v>
      </c>
      <c r="N264" s="393" t="s">
        <v>44</v>
      </c>
      <c r="O264" s="346">
        <v>0</v>
      </c>
      <c r="P264" s="346">
        <f>O264*H264</f>
        <v>0</v>
      </c>
      <c r="Q264" s="346">
        <v>8.6999999999999994E-3</v>
      </c>
      <c r="R264" s="346">
        <f>Q264*H264</f>
        <v>8.6999999999999994E-2</v>
      </c>
      <c r="S264" s="346">
        <v>0</v>
      </c>
      <c r="T264" s="347">
        <f>S264*H264</f>
        <v>0</v>
      </c>
      <c r="U264" s="143"/>
      <c r="V264" s="143"/>
      <c r="W264" s="143"/>
      <c r="X264" s="143"/>
      <c r="Y264" s="143"/>
      <c r="Z264" s="143"/>
      <c r="AA264" s="143"/>
      <c r="AB264" s="143"/>
      <c r="AC264" s="143"/>
      <c r="AD264" s="143"/>
      <c r="AE264" s="143"/>
      <c r="AR264" s="348" t="s">
        <v>205</v>
      </c>
      <c r="AT264" s="348" t="s">
        <v>242</v>
      </c>
      <c r="AU264" s="348" t="s">
        <v>88</v>
      </c>
      <c r="AY264" s="132" t="s">
        <v>142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32" t="s">
        <v>86</v>
      </c>
      <c r="BK264" s="231">
        <f>ROUND(I264*H264,2)</f>
        <v>0</v>
      </c>
      <c r="BL264" s="132" t="s">
        <v>149</v>
      </c>
      <c r="BM264" s="348" t="s">
        <v>908</v>
      </c>
    </row>
    <row r="265" spans="1:65" s="361" customFormat="1" ht="11.25" x14ac:dyDescent="0.2">
      <c r="B265" s="362"/>
      <c r="D265" s="349" t="s">
        <v>153</v>
      </c>
      <c r="E265" s="363" t="s">
        <v>1</v>
      </c>
      <c r="F265" s="364" t="s">
        <v>216</v>
      </c>
      <c r="H265" s="365">
        <v>10</v>
      </c>
      <c r="I265" s="262"/>
      <c r="L265" s="362"/>
      <c r="M265" s="366"/>
      <c r="N265" s="367"/>
      <c r="O265" s="367"/>
      <c r="P265" s="367"/>
      <c r="Q265" s="367"/>
      <c r="R265" s="367"/>
      <c r="S265" s="367"/>
      <c r="T265" s="368"/>
      <c r="AT265" s="363" t="s">
        <v>153</v>
      </c>
      <c r="AU265" s="363" t="s">
        <v>88</v>
      </c>
      <c r="AV265" s="361" t="s">
        <v>88</v>
      </c>
      <c r="AW265" s="361" t="s">
        <v>34</v>
      </c>
      <c r="AX265" s="361" t="s">
        <v>86</v>
      </c>
      <c r="AY265" s="363" t="s">
        <v>142</v>
      </c>
    </row>
    <row r="266" spans="1:65" s="270" customFormat="1" ht="21.75" customHeight="1" x14ac:dyDescent="0.2">
      <c r="A266" s="143"/>
      <c r="B266" s="144"/>
      <c r="C266" s="385" t="s">
        <v>384</v>
      </c>
      <c r="D266" s="385" t="s">
        <v>242</v>
      </c>
      <c r="E266" s="386" t="s">
        <v>909</v>
      </c>
      <c r="F266" s="387" t="s">
        <v>910</v>
      </c>
      <c r="G266" s="388" t="s">
        <v>293</v>
      </c>
      <c r="H266" s="389">
        <v>1</v>
      </c>
      <c r="I266" s="86"/>
      <c r="J266" s="390">
        <f>ROUND(I266*H266,2)</f>
        <v>0</v>
      </c>
      <c r="K266" s="387" t="s">
        <v>148</v>
      </c>
      <c r="L266" s="391"/>
      <c r="M266" s="392" t="s">
        <v>1</v>
      </c>
      <c r="N266" s="393" t="s">
        <v>44</v>
      </c>
      <c r="O266" s="346">
        <v>0</v>
      </c>
      <c r="P266" s="346">
        <f>O266*H266</f>
        <v>0</v>
      </c>
      <c r="Q266" s="346">
        <v>6.4999999999999997E-3</v>
      </c>
      <c r="R266" s="346">
        <f>Q266*H266</f>
        <v>6.4999999999999997E-3</v>
      </c>
      <c r="S266" s="346">
        <v>0</v>
      </c>
      <c r="T266" s="347">
        <f>S266*H266</f>
        <v>0</v>
      </c>
      <c r="U266" s="143"/>
      <c r="V266" s="143"/>
      <c r="W266" s="143"/>
      <c r="X266" s="143"/>
      <c r="Y266" s="143"/>
      <c r="Z266" s="143"/>
      <c r="AA266" s="143"/>
      <c r="AB266" s="143"/>
      <c r="AC266" s="143"/>
      <c r="AD266" s="143"/>
      <c r="AE266" s="143"/>
      <c r="AR266" s="348" t="s">
        <v>205</v>
      </c>
      <c r="AT266" s="348" t="s">
        <v>242</v>
      </c>
      <c r="AU266" s="348" t="s">
        <v>88</v>
      </c>
      <c r="AY266" s="132" t="s">
        <v>142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32" t="s">
        <v>86</v>
      </c>
      <c r="BK266" s="231">
        <f>ROUND(I266*H266,2)</f>
        <v>0</v>
      </c>
      <c r="BL266" s="132" t="s">
        <v>149</v>
      </c>
      <c r="BM266" s="348" t="s">
        <v>911</v>
      </c>
    </row>
    <row r="267" spans="1:65" s="270" customFormat="1" ht="33" customHeight="1" x14ac:dyDescent="0.2">
      <c r="A267" s="143"/>
      <c r="B267" s="144"/>
      <c r="C267" s="338" t="s">
        <v>389</v>
      </c>
      <c r="D267" s="338" t="s">
        <v>144</v>
      </c>
      <c r="E267" s="339" t="s">
        <v>912</v>
      </c>
      <c r="F267" s="340" t="s">
        <v>913</v>
      </c>
      <c r="G267" s="341" t="s">
        <v>293</v>
      </c>
      <c r="H267" s="342">
        <v>4</v>
      </c>
      <c r="I267" s="85"/>
      <c r="J267" s="343">
        <f>ROUND(I267*H267,2)</f>
        <v>0</v>
      </c>
      <c r="K267" s="340" t="s">
        <v>148</v>
      </c>
      <c r="L267" s="144"/>
      <c r="M267" s="344" t="s">
        <v>1</v>
      </c>
      <c r="N267" s="345" t="s">
        <v>44</v>
      </c>
      <c r="O267" s="346">
        <v>0.75900000000000001</v>
      </c>
      <c r="P267" s="346">
        <f>O267*H267</f>
        <v>3.036</v>
      </c>
      <c r="Q267" s="346">
        <v>1.67E-3</v>
      </c>
      <c r="R267" s="346">
        <f>Q267*H267</f>
        <v>6.6800000000000002E-3</v>
      </c>
      <c r="S267" s="346">
        <v>0</v>
      </c>
      <c r="T267" s="347">
        <f>S267*H267</f>
        <v>0</v>
      </c>
      <c r="U267" s="143"/>
      <c r="V267" s="143"/>
      <c r="W267" s="143"/>
      <c r="X267" s="143"/>
      <c r="Y267" s="143"/>
      <c r="Z267" s="143"/>
      <c r="AA267" s="143"/>
      <c r="AB267" s="143"/>
      <c r="AC267" s="143"/>
      <c r="AD267" s="143"/>
      <c r="AE267" s="143"/>
      <c r="AR267" s="348" t="s">
        <v>149</v>
      </c>
      <c r="AT267" s="348" t="s">
        <v>144</v>
      </c>
      <c r="AU267" s="348" t="s">
        <v>88</v>
      </c>
      <c r="AY267" s="132" t="s">
        <v>142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32" t="s">
        <v>86</v>
      </c>
      <c r="BK267" s="231">
        <f>ROUND(I267*H267,2)</f>
        <v>0</v>
      </c>
      <c r="BL267" s="132" t="s">
        <v>149</v>
      </c>
      <c r="BM267" s="348" t="s">
        <v>914</v>
      </c>
    </row>
    <row r="268" spans="1:65" s="361" customFormat="1" ht="11.25" x14ac:dyDescent="0.2">
      <c r="B268" s="362"/>
      <c r="D268" s="349" t="s">
        <v>153</v>
      </c>
      <c r="E268" s="363" t="s">
        <v>1</v>
      </c>
      <c r="F268" s="364" t="s">
        <v>915</v>
      </c>
      <c r="H268" s="365">
        <v>4</v>
      </c>
      <c r="I268" s="262"/>
      <c r="L268" s="362"/>
      <c r="M268" s="366"/>
      <c r="N268" s="367"/>
      <c r="O268" s="367"/>
      <c r="P268" s="367"/>
      <c r="Q268" s="367"/>
      <c r="R268" s="367"/>
      <c r="S268" s="367"/>
      <c r="T268" s="368"/>
      <c r="AT268" s="363" t="s">
        <v>153</v>
      </c>
      <c r="AU268" s="363" t="s">
        <v>88</v>
      </c>
      <c r="AV268" s="361" t="s">
        <v>88</v>
      </c>
      <c r="AW268" s="361" t="s">
        <v>34</v>
      </c>
      <c r="AX268" s="361" t="s">
        <v>86</v>
      </c>
      <c r="AY268" s="363" t="s">
        <v>142</v>
      </c>
    </row>
    <row r="269" spans="1:65" s="270" customFormat="1" ht="16.5" customHeight="1" x14ac:dyDescent="0.2">
      <c r="A269" s="143"/>
      <c r="B269" s="144"/>
      <c r="C269" s="385" t="s">
        <v>399</v>
      </c>
      <c r="D269" s="385" t="s">
        <v>242</v>
      </c>
      <c r="E269" s="386" t="s">
        <v>916</v>
      </c>
      <c r="F269" s="387" t="s">
        <v>917</v>
      </c>
      <c r="G269" s="388" t="s">
        <v>293</v>
      </c>
      <c r="H269" s="389">
        <v>1</v>
      </c>
      <c r="I269" s="86"/>
      <c r="J269" s="390">
        <f t="shared" ref="J269:J275" si="0">ROUND(I269*H269,2)</f>
        <v>0</v>
      </c>
      <c r="K269" s="387" t="s">
        <v>1</v>
      </c>
      <c r="L269" s="391"/>
      <c r="M269" s="392" t="s">
        <v>1</v>
      </c>
      <c r="N269" s="393" t="s">
        <v>44</v>
      </c>
      <c r="O269" s="346">
        <v>0</v>
      </c>
      <c r="P269" s="346">
        <f t="shared" ref="P269:P275" si="1">O269*H269</f>
        <v>0</v>
      </c>
      <c r="Q269" s="346">
        <v>1.2500000000000001E-2</v>
      </c>
      <c r="R269" s="346">
        <f t="shared" ref="R269:R275" si="2">Q269*H269</f>
        <v>1.2500000000000001E-2</v>
      </c>
      <c r="S269" s="346">
        <v>0</v>
      </c>
      <c r="T269" s="347">
        <f t="shared" ref="T269:T275" si="3">S269*H269</f>
        <v>0</v>
      </c>
      <c r="U269" s="143"/>
      <c r="V269" s="143"/>
      <c r="W269" s="143"/>
      <c r="X269" s="143"/>
      <c r="Y269" s="143"/>
      <c r="Z269" s="143"/>
      <c r="AA269" s="143"/>
      <c r="AB269" s="143"/>
      <c r="AC269" s="143"/>
      <c r="AD269" s="143"/>
      <c r="AE269" s="143"/>
      <c r="AR269" s="348" t="s">
        <v>205</v>
      </c>
      <c r="AT269" s="348" t="s">
        <v>242</v>
      </c>
      <c r="AU269" s="348" t="s">
        <v>88</v>
      </c>
      <c r="AY269" s="132" t="s">
        <v>142</v>
      </c>
      <c r="BE269" s="231">
        <f t="shared" ref="BE269:BE275" si="4">IF(N269="základní",J269,0)</f>
        <v>0</v>
      </c>
      <c r="BF269" s="231">
        <f t="shared" ref="BF269:BF275" si="5">IF(N269="snížená",J269,0)</f>
        <v>0</v>
      </c>
      <c r="BG269" s="231">
        <f t="shared" ref="BG269:BG275" si="6">IF(N269="zákl. přenesená",J269,0)</f>
        <v>0</v>
      </c>
      <c r="BH269" s="231">
        <f t="shared" ref="BH269:BH275" si="7">IF(N269="sníž. přenesená",J269,0)</f>
        <v>0</v>
      </c>
      <c r="BI269" s="231">
        <f t="shared" ref="BI269:BI275" si="8">IF(N269="nulová",J269,0)</f>
        <v>0</v>
      </c>
      <c r="BJ269" s="132" t="s">
        <v>86</v>
      </c>
      <c r="BK269" s="231">
        <f t="shared" ref="BK269:BK275" si="9">ROUND(I269*H269,2)</f>
        <v>0</v>
      </c>
      <c r="BL269" s="132" t="s">
        <v>149</v>
      </c>
      <c r="BM269" s="348" t="s">
        <v>918</v>
      </c>
    </row>
    <row r="270" spans="1:65" s="270" customFormat="1" ht="16.5" customHeight="1" x14ac:dyDescent="0.2">
      <c r="A270" s="143"/>
      <c r="B270" s="144"/>
      <c r="C270" s="385" t="s">
        <v>408</v>
      </c>
      <c r="D270" s="385" t="s">
        <v>242</v>
      </c>
      <c r="E270" s="386" t="s">
        <v>919</v>
      </c>
      <c r="F270" s="387" t="s">
        <v>920</v>
      </c>
      <c r="G270" s="388" t="s">
        <v>293</v>
      </c>
      <c r="H270" s="389">
        <v>3</v>
      </c>
      <c r="I270" s="86"/>
      <c r="J270" s="390">
        <f t="shared" si="0"/>
        <v>0</v>
      </c>
      <c r="K270" s="387" t="s">
        <v>1</v>
      </c>
      <c r="L270" s="391"/>
      <c r="M270" s="392" t="s">
        <v>1</v>
      </c>
      <c r="N270" s="393" t="s">
        <v>44</v>
      </c>
      <c r="O270" s="346">
        <v>0</v>
      </c>
      <c r="P270" s="346">
        <f t="shared" si="1"/>
        <v>0</v>
      </c>
      <c r="Q270" s="346">
        <v>2.1999999999999999E-2</v>
      </c>
      <c r="R270" s="346">
        <f t="shared" si="2"/>
        <v>6.6000000000000003E-2</v>
      </c>
      <c r="S270" s="346">
        <v>0</v>
      </c>
      <c r="T270" s="347">
        <f t="shared" si="3"/>
        <v>0</v>
      </c>
      <c r="U270" s="143"/>
      <c r="V270" s="143"/>
      <c r="W270" s="143"/>
      <c r="X270" s="143"/>
      <c r="Y270" s="143"/>
      <c r="Z270" s="143"/>
      <c r="AA270" s="143"/>
      <c r="AB270" s="143"/>
      <c r="AC270" s="143"/>
      <c r="AD270" s="143"/>
      <c r="AE270" s="143"/>
      <c r="AR270" s="348" t="s">
        <v>205</v>
      </c>
      <c r="AT270" s="348" t="s">
        <v>242</v>
      </c>
      <c r="AU270" s="348" t="s">
        <v>88</v>
      </c>
      <c r="AY270" s="132" t="s">
        <v>142</v>
      </c>
      <c r="BE270" s="231">
        <f t="shared" si="4"/>
        <v>0</v>
      </c>
      <c r="BF270" s="231">
        <f t="shared" si="5"/>
        <v>0</v>
      </c>
      <c r="BG270" s="231">
        <f t="shared" si="6"/>
        <v>0</v>
      </c>
      <c r="BH270" s="231">
        <f t="shared" si="7"/>
        <v>0</v>
      </c>
      <c r="BI270" s="231">
        <f t="shared" si="8"/>
        <v>0</v>
      </c>
      <c r="BJ270" s="132" t="s">
        <v>86</v>
      </c>
      <c r="BK270" s="231">
        <f t="shared" si="9"/>
        <v>0</v>
      </c>
      <c r="BL270" s="132" t="s">
        <v>149</v>
      </c>
      <c r="BM270" s="348" t="s">
        <v>921</v>
      </c>
    </row>
    <row r="271" spans="1:65" s="270" customFormat="1" ht="33" customHeight="1" x14ac:dyDescent="0.2">
      <c r="A271" s="143"/>
      <c r="B271" s="144"/>
      <c r="C271" s="338" t="s">
        <v>414</v>
      </c>
      <c r="D271" s="338" t="s">
        <v>144</v>
      </c>
      <c r="E271" s="339" t="s">
        <v>922</v>
      </c>
      <c r="F271" s="340" t="s">
        <v>923</v>
      </c>
      <c r="G271" s="341" t="s">
        <v>293</v>
      </c>
      <c r="H271" s="342">
        <v>1</v>
      </c>
      <c r="I271" s="85"/>
      <c r="J271" s="343">
        <f t="shared" si="0"/>
        <v>0</v>
      </c>
      <c r="K271" s="340" t="s">
        <v>148</v>
      </c>
      <c r="L271" s="144"/>
      <c r="M271" s="344" t="s">
        <v>1</v>
      </c>
      <c r="N271" s="345" t="s">
        <v>44</v>
      </c>
      <c r="O271" s="346">
        <v>1.0940000000000001</v>
      </c>
      <c r="P271" s="346">
        <f t="shared" si="1"/>
        <v>1.0940000000000001</v>
      </c>
      <c r="Q271" s="346">
        <v>1.7099999999999999E-3</v>
      </c>
      <c r="R271" s="346">
        <f t="shared" si="2"/>
        <v>1.7099999999999999E-3</v>
      </c>
      <c r="S271" s="346">
        <v>0</v>
      </c>
      <c r="T271" s="347">
        <f t="shared" si="3"/>
        <v>0</v>
      </c>
      <c r="U271" s="143"/>
      <c r="V271" s="143"/>
      <c r="W271" s="143"/>
      <c r="X271" s="143"/>
      <c r="Y271" s="143"/>
      <c r="Z271" s="143"/>
      <c r="AA271" s="143"/>
      <c r="AB271" s="143"/>
      <c r="AC271" s="143"/>
      <c r="AD271" s="143"/>
      <c r="AE271" s="143"/>
      <c r="AR271" s="348" t="s">
        <v>149</v>
      </c>
      <c r="AT271" s="348" t="s">
        <v>144</v>
      </c>
      <c r="AU271" s="348" t="s">
        <v>88</v>
      </c>
      <c r="AY271" s="132" t="s">
        <v>142</v>
      </c>
      <c r="BE271" s="231">
        <f t="shared" si="4"/>
        <v>0</v>
      </c>
      <c r="BF271" s="231">
        <f t="shared" si="5"/>
        <v>0</v>
      </c>
      <c r="BG271" s="231">
        <f t="shared" si="6"/>
        <v>0</v>
      </c>
      <c r="BH271" s="231">
        <f t="shared" si="7"/>
        <v>0</v>
      </c>
      <c r="BI271" s="231">
        <f t="shared" si="8"/>
        <v>0</v>
      </c>
      <c r="BJ271" s="132" t="s">
        <v>86</v>
      </c>
      <c r="BK271" s="231">
        <f t="shared" si="9"/>
        <v>0</v>
      </c>
      <c r="BL271" s="132" t="s">
        <v>149</v>
      </c>
      <c r="BM271" s="348" t="s">
        <v>924</v>
      </c>
    </row>
    <row r="272" spans="1:65" s="270" customFormat="1" ht="21.75" customHeight="1" x14ac:dyDescent="0.2">
      <c r="A272" s="143"/>
      <c r="B272" s="144"/>
      <c r="C272" s="385" t="s">
        <v>419</v>
      </c>
      <c r="D272" s="385" t="s">
        <v>242</v>
      </c>
      <c r="E272" s="386" t="s">
        <v>925</v>
      </c>
      <c r="F272" s="387" t="s">
        <v>926</v>
      </c>
      <c r="G272" s="388" t="s">
        <v>293</v>
      </c>
      <c r="H272" s="389">
        <v>1</v>
      </c>
      <c r="I272" s="86"/>
      <c r="J272" s="390">
        <f t="shared" si="0"/>
        <v>0</v>
      </c>
      <c r="K272" s="387" t="s">
        <v>148</v>
      </c>
      <c r="L272" s="391"/>
      <c r="M272" s="392" t="s">
        <v>1</v>
      </c>
      <c r="N272" s="393" t="s">
        <v>44</v>
      </c>
      <c r="O272" s="346">
        <v>0</v>
      </c>
      <c r="P272" s="346">
        <f t="shared" si="1"/>
        <v>0</v>
      </c>
      <c r="Q272" s="346">
        <v>1.49E-2</v>
      </c>
      <c r="R272" s="346">
        <f t="shared" si="2"/>
        <v>1.49E-2</v>
      </c>
      <c r="S272" s="346">
        <v>0</v>
      </c>
      <c r="T272" s="347">
        <f t="shared" si="3"/>
        <v>0</v>
      </c>
      <c r="U272" s="143"/>
      <c r="V272" s="143"/>
      <c r="W272" s="143"/>
      <c r="X272" s="143"/>
      <c r="Y272" s="143"/>
      <c r="Z272" s="143"/>
      <c r="AA272" s="143"/>
      <c r="AB272" s="143"/>
      <c r="AC272" s="143"/>
      <c r="AD272" s="143"/>
      <c r="AE272" s="143"/>
      <c r="AR272" s="348" t="s">
        <v>205</v>
      </c>
      <c r="AT272" s="348" t="s">
        <v>242</v>
      </c>
      <c r="AU272" s="348" t="s">
        <v>88</v>
      </c>
      <c r="AY272" s="132" t="s">
        <v>142</v>
      </c>
      <c r="BE272" s="231">
        <f t="shared" si="4"/>
        <v>0</v>
      </c>
      <c r="BF272" s="231">
        <f t="shared" si="5"/>
        <v>0</v>
      </c>
      <c r="BG272" s="231">
        <f t="shared" si="6"/>
        <v>0</v>
      </c>
      <c r="BH272" s="231">
        <f t="shared" si="7"/>
        <v>0</v>
      </c>
      <c r="BI272" s="231">
        <f t="shared" si="8"/>
        <v>0</v>
      </c>
      <c r="BJ272" s="132" t="s">
        <v>86</v>
      </c>
      <c r="BK272" s="231">
        <f t="shared" si="9"/>
        <v>0</v>
      </c>
      <c r="BL272" s="132" t="s">
        <v>149</v>
      </c>
      <c r="BM272" s="348" t="s">
        <v>927</v>
      </c>
    </row>
    <row r="273" spans="1:65" s="270" customFormat="1" ht="44.25" customHeight="1" x14ac:dyDescent="0.2">
      <c r="A273" s="143"/>
      <c r="B273" s="144"/>
      <c r="C273" s="338" t="s">
        <v>427</v>
      </c>
      <c r="D273" s="338" t="s">
        <v>144</v>
      </c>
      <c r="E273" s="339" t="s">
        <v>928</v>
      </c>
      <c r="F273" s="340" t="s">
        <v>929</v>
      </c>
      <c r="G273" s="341" t="s">
        <v>293</v>
      </c>
      <c r="H273" s="342">
        <v>3</v>
      </c>
      <c r="I273" s="85"/>
      <c r="J273" s="343">
        <f t="shared" si="0"/>
        <v>0</v>
      </c>
      <c r="K273" s="340" t="s">
        <v>148</v>
      </c>
      <c r="L273" s="144"/>
      <c r="M273" s="344" t="s">
        <v>1</v>
      </c>
      <c r="N273" s="345" t="s">
        <v>44</v>
      </c>
      <c r="O273" s="346">
        <v>0.4</v>
      </c>
      <c r="P273" s="346">
        <f t="shared" si="1"/>
        <v>1.2000000000000002</v>
      </c>
      <c r="Q273" s="346">
        <v>2.1000000000000001E-4</v>
      </c>
      <c r="R273" s="346">
        <f t="shared" si="2"/>
        <v>6.3000000000000003E-4</v>
      </c>
      <c r="S273" s="346">
        <v>0</v>
      </c>
      <c r="T273" s="347">
        <f t="shared" si="3"/>
        <v>0</v>
      </c>
      <c r="U273" s="143"/>
      <c r="V273" s="143"/>
      <c r="W273" s="143"/>
      <c r="X273" s="143"/>
      <c r="Y273" s="143"/>
      <c r="Z273" s="143"/>
      <c r="AA273" s="143"/>
      <c r="AB273" s="143"/>
      <c r="AC273" s="143"/>
      <c r="AD273" s="143"/>
      <c r="AE273" s="143"/>
      <c r="AR273" s="348" t="s">
        <v>149</v>
      </c>
      <c r="AT273" s="348" t="s">
        <v>144</v>
      </c>
      <c r="AU273" s="348" t="s">
        <v>88</v>
      </c>
      <c r="AY273" s="132" t="s">
        <v>142</v>
      </c>
      <c r="BE273" s="231">
        <f t="shared" si="4"/>
        <v>0</v>
      </c>
      <c r="BF273" s="231">
        <f t="shared" si="5"/>
        <v>0</v>
      </c>
      <c r="BG273" s="231">
        <f t="shared" si="6"/>
        <v>0</v>
      </c>
      <c r="BH273" s="231">
        <f t="shared" si="7"/>
        <v>0</v>
      </c>
      <c r="BI273" s="231">
        <f t="shared" si="8"/>
        <v>0</v>
      </c>
      <c r="BJ273" s="132" t="s">
        <v>86</v>
      </c>
      <c r="BK273" s="231">
        <f t="shared" si="9"/>
        <v>0</v>
      </c>
      <c r="BL273" s="132" t="s">
        <v>149</v>
      </c>
      <c r="BM273" s="348" t="s">
        <v>930</v>
      </c>
    </row>
    <row r="274" spans="1:65" s="270" customFormat="1" ht="16.5" customHeight="1" x14ac:dyDescent="0.2">
      <c r="A274" s="143"/>
      <c r="B274" s="144"/>
      <c r="C274" s="385" t="s">
        <v>434</v>
      </c>
      <c r="D274" s="385" t="s">
        <v>242</v>
      </c>
      <c r="E274" s="386" t="s">
        <v>931</v>
      </c>
      <c r="F274" s="387" t="s">
        <v>932</v>
      </c>
      <c r="G274" s="388" t="s">
        <v>293</v>
      </c>
      <c r="H274" s="389">
        <v>3</v>
      </c>
      <c r="I274" s="86"/>
      <c r="J274" s="390">
        <f t="shared" si="0"/>
        <v>0</v>
      </c>
      <c r="K274" s="387" t="s">
        <v>1</v>
      </c>
      <c r="L274" s="391"/>
      <c r="M274" s="392" t="s">
        <v>1</v>
      </c>
      <c r="N274" s="393" t="s">
        <v>44</v>
      </c>
      <c r="O274" s="346">
        <v>0</v>
      </c>
      <c r="P274" s="346">
        <f t="shared" si="1"/>
        <v>0</v>
      </c>
      <c r="Q274" s="346">
        <v>6.8999999999999999E-3</v>
      </c>
      <c r="R274" s="346">
        <f t="shared" si="2"/>
        <v>2.07E-2</v>
      </c>
      <c r="S274" s="346">
        <v>0</v>
      </c>
      <c r="T274" s="347">
        <f t="shared" si="3"/>
        <v>0</v>
      </c>
      <c r="U274" s="143"/>
      <c r="V274" s="143"/>
      <c r="W274" s="143"/>
      <c r="X274" s="143"/>
      <c r="Y274" s="143"/>
      <c r="Z274" s="143"/>
      <c r="AA274" s="143"/>
      <c r="AB274" s="143"/>
      <c r="AC274" s="143"/>
      <c r="AD274" s="143"/>
      <c r="AE274" s="143"/>
      <c r="AR274" s="348" t="s">
        <v>205</v>
      </c>
      <c r="AT274" s="348" t="s">
        <v>242</v>
      </c>
      <c r="AU274" s="348" t="s">
        <v>88</v>
      </c>
      <c r="AY274" s="132" t="s">
        <v>142</v>
      </c>
      <c r="BE274" s="231">
        <f t="shared" si="4"/>
        <v>0</v>
      </c>
      <c r="BF274" s="231">
        <f t="shared" si="5"/>
        <v>0</v>
      </c>
      <c r="BG274" s="231">
        <f t="shared" si="6"/>
        <v>0</v>
      </c>
      <c r="BH274" s="231">
        <f t="shared" si="7"/>
        <v>0</v>
      </c>
      <c r="BI274" s="231">
        <f t="shared" si="8"/>
        <v>0</v>
      </c>
      <c r="BJ274" s="132" t="s">
        <v>86</v>
      </c>
      <c r="BK274" s="231">
        <f t="shared" si="9"/>
        <v>0</v>
      </c>
      <c r="BL274" s="132" t="s">
        <v>149</v>
      </c>
      <c r="BM274" s="348" t="s">
        <v>933</v>
      </c>
    </row>
    <row r="275" spans="1:65" s="270" customFormat="1" ht="44.25" customHeight="1" x14ac:dyDescent="0.2">
      <c r="A275" s="143"/>
      <c r="B275" s="144"/>
      <c r="C275" s="338" t="s">
        <v>439</v>
      </c>
      <c r="D275" s="338" t="s">
        <v>144</v>
      </c>
      <c r="E275" s="339" t="s">
        <v>934</v>
      </c>
      <c r="F275" s="340" t="s">
        <v>935</v>
      </c>
      <c r="G275" s="341" t="s">
        <v>293</v>
      </c>
      <c r="H275" s="342">
        <v>2</v>
      </c>
      <c r="I275" s="85"/>
      <c r="J275" s="343">
        <f t="shared" si="0"/>
        <v>0</v>
      </c>
      <c r="K275" s="340" t="s">
        <v>148</v>
      </c>
      <c r="L275" s="144"/>
      <c r="M275" s="344" t="s">
        <v>1</v>
      </c>
      <c r="N275" s="345" t="s">
        <v>44</v>
      </c>
      <c r="O275" s="346">
        <v>0.58299999999999996</v>
      </c>
      <c r="P275" s="346">
        <f t="shared" si="1"/>
        <v>1.1659999999999999</v>
      </c>
      <c r="Q275" s="346">
        <v>1E-4</v>
      </c>
      <c r="R275" s="346">
        <f t="shared" si="2"/>
        <v>2.0000000000000001E-4</v>
      </c>
      <c r="S275" s="346">
        <v>0</v>
      </c>
      <c r="T275" s="347">
        <f t="shared" si="3"/>
        <v>0</v>
      </c>
      <c r="U275" s="143"/>
      <c r="V275" s="143"/>
      <c r="W275" s="143"/>
      <c r="X275" s="143"/>
      <c r="Y275" s="143"/>
      <c r="Z275" s="143"/>
      <c r="AA275" s="143"/>
      <c r="AB275" s="143"/>
      <c r="AC275" s="143"/>
      <c r="AD275" s="143"/>
      <c r="AE275" s="143"/>
      <c r="AR275" s="348" t="s">
        <v>149</v>
      </c>
      <c r="AT275" s="348" t="s">
        <v>144</v>
      </c>
      <c r="AU275" s="348" t="s">
        <v>88</v>
      </c>
      <c r="AY275" s="132" t="s">
        <v>142</v>
      </c>
      <c r="BE275" s="231">
        <f t="shared" si="4"/>
        <v>0</v>
      </c>
      <c r="BF275" s="231">
        <f t="shared" si="5"/>
        <v>0</v>
      </c>
      <c r="BG275" s="231">
        <f t="shared" si="6"/>
        <v>0</v>
      </c>
      <c r="BH275" s="231">
        <f t="shared" si="7"/>
        <v>0</v>
      </c>
      <c r="BI275" s="231">
        <f t="shared" si="8"/>
        <v>0</v>
      </c>
      <c r="BJ275" s="132" t="s">
        <v>86</v>
      </c>
      <c r="BK275" s="231">
        <f t="shared" si="9"/>
        <v>0</v>
      </c>
      <c r="BL275" s="132" t="s">
        <v>149</v>
      </c>
      <c r="BM275" s="348" t="s">
        <v>936</v>
      </c>
    </row>
    <row r="276" spans="1:65" s="354" customFormat="1" ht="11.25" x14ac:dyDescent="0.2">
      <c r="B276" s="355"/>
      <c r="D276" s="349" t="s">
        <v>153</v>
      </c>
      <c r="E276" s="356" t="s">
        <v>1</v>
      </c>
      <c r="F276" s="357" t="s">
        <v>878</v>
      </c>
      <c r="H276" s="356" t="s">
        <v>1</v>
      </c>
      <c r="I276" s="261"/>
      <c r="L276" s="355"/>
      <c r="M276" s="358"/>
      <c r="N276" s="359"/>
      <c r="O276" s="359"/>
      <c r="P276" s="359"/>
      <c r="Q276" s="359"/>
      <c r="R276" s="359"/>
      <c r="S276" s="359"/>
      <c r="T276" s="360"/>
      <c r="AT276" s="356" t="s">
        <v>153</v>
      </c>
      <c r="AU276" s="356" t="s">
        <v>88</v>
      </c>
      <c r="AV276" s="354" t="s">
        <v>86</v>
      </c>
      <c r="AW276" s="354" t="s">
        <v>34</v>
      </c>
      <c r="AX276" s="354" t="s">
        <v>79</v>
      </c>
      <c r="AY276" s="356" t="s">
        <v>142</v>
      </c>
    </row>
    <row r="277" spans="1:65" s="361" customFormat="1" ht="11.25" x14ac:dyDescent="0.2">
      <c r="B277" s="362"/>
      <c r="D277" s="349" t="s">
        <v>153</v>
      </c>
      <c r="E277" s="363" t="s">
        <v>1</v>
      </c>
      <c r="F277" s="364" t="s">
        <v>88</v>
      </c>
      <c r="H277" s="365">
        <v>2</v>
      </c>
      <c r="I277" s="262"/>
      <c r="L277" s="362"/>
      <c r="M277" s="366"/>
      <c r="N277" s="367"/>
      <c r="O277" s="367"/>
      <c r="P277" s="367"/>
      <c r="Q277" s="367"/>
      <c r="R277" s="367"/>
      <c r="S277" s="367"/>
      <c r="T277" s="368"/>
      <c r="AT277" s="363" t="s">
        <v>153</v>
      </c>
      <c r="AU277" s="363" t="s">
        <v>88</v>
      </c>
      <c r="AV277" s="361" t="s">
        <v>88</v>
      </c>
      <c r="AW277" s="361" t="s">
        <v>34</v>
      </c>
      <c r="AX277" s="361" t="s">
        <v>86</v>
      </c>
      <c r="AY277" s="363" t="s">
        <v>142</v>
      </c>
    </row>
    <row r="278" spans="1:65" s="270" customFormat="1" ht="21.75" customHeight="1" x14ac:dyDescent="0.2">
      <c r="A278" s="143"/>
      <c r="B278" s="144"/>
      <c r="C278" s="385" t="s">
        <v>683</v>
      </c>
      <c r="D278" s="385" t="s">
        <v>242</v>
      </c>
      <c r="E278" s="386" t="s">
        <v>937</v>
      </c>
      <c r="F278" s="387" t="s">
        <v>938</v>
      </c>
      <c r="G278" s="388" t="s">
        <v>293</v>
      </c>
      <c r="H278" s="389">
        <v>2</v>
      </c>
      <c r="I278" s="86"/>
      <c r="J278" s="390">
        <f>ROUND(I278*H278,2)</f>
        <v>0</v>
      </c>
      <c r="K278" s="387" t="s">
        <v>148</v>
      </c>
      <c r="L278" s="391"/>
      <c r="M278" s="392" t="s">
        <v>1</v>
      </c>
      <c r="N278" s="393" t="s">
        <v>44</v>
      </c>
      <c r="O278" s="346">
        <v>0</v>
      </c>
      <c r="P278" s="346">
        <f>O278*H278</f>
        <v>0</v>
      </c>
      <c r="Q278" s="346">
        <v>5.4999999999999997E-3</v>
      </c>
      <c r="R278" s="346">
        <f>Q278*H278</f>
        <v>1.0999999999999999E-2</v>
      </c>
      <c r="S278" s="346">
        <v>0</v>
      </c>
      <c r="T278" s="347">
        <f>S278*H278</f>
        <v>0</v>
      </c>
      <c r="U278" s="143"/>
      <c r="V278" s="143"/>
      <c r="W278" s="143"/>
      <c r="X278" s="143"/>
      <c r="Y278" s="143"/>
      <c r="Z278" s="143"/>
      <c r="AA278" s="143"/>
      <c r="AB278" s="143"/>
      <c r="AC278" s="143"/>
      <c r="AD278" s="143"/>
      <c r="AE278" s="143"/>
      <c r="AR278" s="348" t="s">
        <v>205</v>
      </c>
      <c r="AT278" s="348" t="s">
        <v>242</v>
      </c>
      <c r="AU278" s="348" t="s">
        <v>88</v>
      </c>
      <c r="AY278" s="132" t="s">
        <v>142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32" t="s">
        <v>86</v>
      </c>
      <c r="BK278" s="231">
        <f>ROUND(I278*H278,2)</f>
        <v>0</v>
      </c>
      <c r="BL278" s="132" t="s">
        <v>149</v>
      </c>
      <c r="BM278" s="348" t="s">
        <v>939</v>
      </c>
    </row>
    <row r="279" spans="1:65" s="270" customFormat="1" ht="33" customHeight="1" x14ac:dyDescent="0.2">
      <c r="A279" s="143"/>
      <c r="B279" s="144"/>
      <c r="C279" s="338" t="s">
        <v>688</v>
      </c>
      <c r="D279" s="338" t="s">
        <v>144</v>
      </c>
      <c r="E279" s="339" t="s">
        <v>940</v>
      </c>
      <c r="F279" s="340" t="s">
        <v>941</v>
      </c>
      <c r="G279" s="341" t="s">
        <v>293</v>
      </c>
      <c r="H279" s="342">
        <v>2</v>
      </c>
      <c r="I279" s="85"/>
      <c r="J279" s="343">
        <f>ROUND(I279*H279,2)</f>
        <v>0</v>
      </c>
      <c r="K279" s="340" t="s">
        <v>148</v>
      </c>
      <c r="L279" s="144"/>
      <c r="M279" s="344" t="s">
        <v>1</v>
      </c>
      <c r="N279" s="345" t="s">
        <v>44</v>
      </c>
      <c r="O279" s="346">
        <v>0.85599999999999998</v>
      </c>
      <c r="P279" s="346">
        <f>O279*H279</f>
        <v>1.712</v>
      </c>
      <c r="Q279" s="346">
        <v>1.67E-3</v>
      </c>
      <c r="R279" s="346">
        <f>Q279*H279</f>
        <v>3.3400000000000001E-3</v>
      </c>
      <c r="S279" s="346">
        <v>0</v>
      </c>
      <c r="T279" s="347">
        <f>S279*H279</f>
        <v>0</v>
      </c>
      <c r="U279" s="143"/>
      <c r="V279" s="143"/>
      <c r="W279" s="143"/>
      <c r="X279" s="143"/>
      <c r="Y279" s="143"/>
      <c r="Z279" s="143"/>
      <c r="AA279" s="143"/>
      <c r="AB279" s="143"/>
      <c r="AC279" s="143"/>
      <c r="AD279" s="143"/>
      <c r="AE279" s="143"/>
      <c r="AR279" s="348" t="s">
        <v>149</v>
      </c>
      <c r="AT279" s="348" t="s">
        <v>144</v>
      </c>
      <c r="AU279" s="348" t="s">
        <v>88</v>
      </c>
      <c r="AY279" s="132" t="s">
        <v>142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32" t="s">
        <v>86</v>
      </c>
      <c r="BK279" s="231">
        <f>ROUND(I279*H279,2)</f>
        <v>0</v>
      </c>
      <c r="BL279" s="132" t="s">
        <v>149</v>
      </c>
      <c r="BM279" s="348" t="s">
        <v>942</v>
      </c>
    </row>
    <row r="280" spans="1:65" s="354" customFormat="1" ht="11.25" x14ac:dyDescent="0.2">
      <c r="B280" s="355"/>
      <c r="D280" s="349" t="s">
        <v>153</v>
      </c>
      <c r="E280" s="356" t="s">
        <v>1</v>
      </c>
      <c r="F280" s="357" t="s">
        <v>878</v>
      </c>
      <c r="H280" s="356" t="s">
        <v>1</v>
      </c>
      <c r="I280" s="261"/>
      <c r="L280" s="355"/>
      <c r="M280" s="358"/>
      <c r="N280" s="359"/>
      <c r="O280" s="359"/>
      <c r="P280" s="359"/>
      <c r="Q280" s="359"/>
      <c r="R280" s="359"/>
      <c r="S280" s="359"/>
      <c r="T280" s="360"/>
      <c r="AT280" s="356" t="s">
        <v>153</v>
      </c>
      <c r="AU280" s="356" t="s">
        <v>88</v>
      </c>
      <c r="AV280" s="354" t="s">
        <v>86</v>
      </c>
      <c r="AW280" s="354" t="s">
        <v>34</v>
      </c>
      <c r="AX280" s="354" t="s">
        <v>79</v>
      </c>
      <c r="AY280" s="356" t="s">
        <v>142</v>
      </c>
    </row>
    <row r="281" spans="1:65" s="361" customFormat="1" ht="11.25" x14ac:dyDescent="0.2">
      <c r="B281" s="362"/>
      <c r="D281" s="349" t="s">
        <v>153</v>
      </c>
      <c r="E281" s="363" t="s">
        <v>1</v>
      </c>
      <c r="F281" s="364" t="s">
        <v>943</v>
      </c>
      <c r="H281" s="365">
        <v>2</v>
      </c>
      <c r="I281" s="262"/>
      <c r="L281" s="362"/>
      <c r="M281" s="366"/>
      <c r="N281" s="367"/>
      <c r="O281" s="367"/>
      <c r="P281" s="367"/>
      <c r="Q281" s="367"/>
      <c r="R281" s="367"/>
      <c r="S281" s="367"/>
      <c r="T281" s="368"/>
      <c r="AT281" s="363" t="s">
        <v>153</v>
      </c>
      <c r="AU281" s="363" t="s">
        <v>88</v>
      </c>
      <c r="AV281" s="361" t="s">
        <v>88</v>
      </c>
      <c r="AW281" s="361" t="s">
        <v>34</v>
      </c>
      <c r="AX281" s="361" t="s">
        <v>86</v>
      </c>
      <c r="AY281" s="363" t="s">
        <v>142</v>
      </c>
    </row>
    <row r="282" spans="1:65" s="270" customFormat="1" ht="16.5" customHeight="1" x14ac:dyDescent="0.2">
      <c r="A282" s="143"/>
      <c r="B282" s="144"/>
      <c r="C282" s="385" t="s">
        <v>690</v>
      </c>
      <c r="D282" s="385" t="s">
        <v>242</v>
      </c>
      <c r="E282" s="386" t="s">
        <v>944</v>
      </c>
      <c r="F282" s="387" t="s">
        <v>945</v>
      </c>
      <c r="G282" s="388" t="s">
        <v>293</v>
      </c>
      <c r="H282" s="389">
        <v>1</v>
      </c>
      <c r="I282" s="86"/>
      <c r="J282" s="390">
        <f>ROUND(I282*H282,2)</f>
        <v>0</v>
      </c>
      <c r="K282" s="387" t="s">
        <v>1</v>
      </c>
      <c r="L282" s="391"/>
      <c r="M282" s="392" t="s">
        <v>1</v>
      </c>
      <c r="N282" s="393" t="s">
        <v>44</v>
      </c>
      <c r="O282" s="346">
        <v>0</v>
      </c>
      <c r="P282" s="346">
        <f>O282*H282</f>
        <v>0</v>
      </c>
      <c r="Q282" s="346">
        <v>9.4999999999999998E-3</v>
      </c>
      <c r="R282" s="346">
        <f>Q282*H282</f>
        <v>9.4999999999999998E-3</v>
      </c>
      <c r="S282" s="346">
        <v>0</v>
      </c>
      <c r="T282" s="347">
        <f>S282*H282</f>
        <v>0</v>
      </c>
      <c r="U282" s="143"/>
      <c r="V282" s="143"/>
      <c r="W282" s="143"/>
      <c r="X282" s="143"/>
      <c r="Y282" s="143"/>
      <c r="Z282" s="143"/>
      <c r="AA282" s="143"/>
      <c r="AB282" s="143"/>
      <c r="AC282" s="143"/>
      <c r="AD282" s="143"/>
      <c r="AE282" s="143"/>
      <c r="AR282" s="348" t="s">
        <v>205</v>
      </c>
      <c r="AT282" s="348" t="s">
        <v>242</v>
      </c>
      <c r="AU282" s="348" t="s">
        <v>88</v>
      </c>
      <c r="AY282" s="132" t="s">
        <v>142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32" t="s">
        <v>86</v>
      </c>
      <c r="BK282" s="231">
        <f>ROUND(I282*H282,2)</f>
        <v>0</v>
      </c>
      <c r="BL282" s="132" t="s">
        <v>149</v>
      </c>
      <c r="BM282" s="348" t="s">
        <v>946</v>
      </c>
    </row>
    <row r="283" spans="1:65" s="270" customFormat="1" ht="16.5" customHeight="1" x14ac:dyDescent="0.2">
      <c r="A283" s="143"/>
      <c r="B283" s="144"/>
      <c r="C283" s="385" t="s">
        <v>694</v>
      </c>
      <c r="D283" s="385" t="s">
        <v>242</v>
      </c>
      <c r="E283" s="386" t="s">
        <v>947</v>
      </c>
      <c r="F283" s="387" t="s">
        <v>948</v>
      </c>
      <c r="G283" s="388" t="s">
        <v>293</v>
      </c>
      <c r="H283" s="389">
        <v>1</v>
      </c>
      <c r="I283" s="86"/>
      <c r="J283" s="390">
        <f>ROUND(I283*H283,2)</f>
        <v>0</v>
      </c>
      <c r="K283" s="387" t="s">
        <v>1</v>
      </c>
      <c r="L283" s="391"/>
      <c r="M283" s="392" t="s">
        <v>1</v>
      </c>
      <c r="N283" s="393" t="s">
        <v>44</v>
      </c>
      <c r="O283" s="346">
        <v>0</v>
      </c>
      <c r="P283" s="346">
        <f>O283*H283</f>
        <v>0</v>
      </c>
      <c r="Q283" s="346">
        <v>3.3999999999999998E-3</v>
      </c>
      <c r="R283" s="346">
        <f>Q283*H283</f>
        <v>3.3999999999999998E-3</v>
      </c>
      <c r="S283" s="346">
        <v>0</v>
      </c>
      <c r="T283" s="347">
        <f>S283*H283</f>
        <v>0</v>
      </c>
      <c r="U283" s="143"/>
      <c r="V283" s="143"/>
      <c r="W283" s="143"/>
      <c r="X283" s="143"/>
      <c r="Y283" s="143"/>
      <c r="Z283" s="143"/>
      <c r="AA283" s="143"/>
      <c r="AB283" s="143"/>
      <c r="AC283" s="143"/>
      <c r="AD283" s="143"/>
      <c r="AE283" s="143"/>
      <c r="AR283" s="348" t="s">
        <v>205</v>
      </c>
      <c r="AT283" s="348" t="s">
        <v>242</v>
      </c>
      <c r="AU283" s="348" t="s">
        <v>88</v>
      </c>
      <c r="AY283" s="132" t="s">
        <v>142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32" t="s">
        <v>86</v>
      </c>
      <c r="BK283" s="231">
        <f>ROUND(I283*H283,2)</f>
        <v>0</v>
      </c>
      <c r="BL283" s="132" t="s">
        <v>149</v>
      </c>
      <c r="BM283" s="348" t="s">
        <v>949</v>
      </c>
    </row>
    <row r="284" spans="1:65" s="270" customFormat="1" ht="33" customHeight="1" x14ac:dyDescent="0.2">
      <c r="A284" s="143"/>
      <c r="B284" s="144"/>
      <c r="C284" s="338" t="s">
        <v>699</v>
      </c>
      <c r="D284" s="338" t="s">
        <v>144</v>
      </c>
      <c r="E284" s="339" t="s">
        <v>495</v>
      </c>
      <c r="F284" s="340" t="s">
        <v>496</v>
      </c>
      <c r="G284" s="341" t="s">
        <v>268</v>
      </c>
      <c r="H284" s="342">
        <v>82.7</v>
      </c>
      <c r="I284" s="85"/>
      <c r="J284" s="343">
        <f>ROUND(I284*H284,2)</f>
        <v>0</v>
      </c>
      <c r="K284" s="340" t="s">
        <v>148</v>
      </c>
      <c r="L284" s="144"/>
      <c r="M284" s="344" t="s">
        <v>1</v>
      </c>
      <c r="N284" s="345" t="s">
        <v>44</v>
      </c>
      <c r="O284" s="346">
        <v>0.17100000000000001</v>
      </c>
      <c r="P284" s="346">
        <f>O284*H284</f>
        <v>14.141700000000002</v>
      </c>
      <c r="Q284" s="346">
        <v>0</v>
      </c>
      <c r="R284" s="346">
        <f>Q284*H284</f>
        <v>0</v>
      </c>
      <c r="S284" s="346">
        <v>0</v>
      </c>
      <c r="T284" s="347">
        <f>S284*H284</f>
        <v>0</v>
      </c>
      <c r="U284" s="143"/>
      <c r="V284" s="143"/>
      <c r="W284" s="143"/>
      <c r="X284" s="143"/>
      <c r="Y284" s="143"/>
      <c r="Z284" s="143"/>
      <c r="AA284" s="143"/>
      <c r="AB284" s="143"/>
      <c r="AC284" s="143"/>
      <c r="AD284" s="143"/>
      <c r="AE284" s="143"/>
      <c r="AR284" s="348" t="s">
        <v>149</v>
      </c>
      <c r="AT284" s="348" t="s">
        <v>144</v>
      </c>
      <c r="AU284" s="348" t="s">
        <v>88</v>
      </c>
      <c r="AY284" s="132" t="s">
        <v>142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32" t="s">
        <v>86</v>
      </c>
      <c r="BK284" s="231">
        <f>ROUND(I284*H284,2)</f>
        <v>0</v>
      </c>
      <c r="BL284" s="132" t="s">
        <v>149</v>
      </c>
      <c r="BM284" s="348" t="s">
        <v>950</v>
      </c>
    </row>
    <row r="285" spans="1:65" s="354" customFormat="1" ht="11.25" x14ac:dyDescent="0.2">
      <c r="B285" s="355"/>
      <c r="D285" s="349" t="s">
        <v>153</v>
      </c>
      <c r="E285" s="356" t="s">
        <v>1</v>
      </c>
      <c r="F285" s="357" t="s">
        <v>878</v>
      </c>
      <c r="H285" s="356" t="s">
        <v>1</v>
      </c>
      <c r="I285" s="261"/>
      <c r="L285" s="355"/>
      <c r="M285" s="358"/>
      <c r="N285" s="359"/>
      <c r="O285" s="359"/>
      <c r="P285" s="359"/>
      <c r="Q285" s="359"/>
      <c r="R285" s="359"/>
      <c r="S285" s="359"/>
      <c r="T285" s="360"/>
      <c r="AT285" s="356" t="s">
        <v>153</v>
      </c>
      <c r="AU285" s="356" t="s">
        <v>88</v>
      </c>
      <c r="AV285" s="354" t="s">
        <v>86</v>
      </c>
      <c r="AW285" s="354" t="s">
        <v>34</v>
      </c>
      <c r="AX285" s="354" t="s">
        <v>79</v>
      </c>
      <c r="AY285" s="356" t="s">
        <v>142</v>
      </c>
    </row>
    <row r="286" spans="1:65" s="361" customFormat="1" ht="11.25" x14ac:dyDescent="0.2">
      <c r="B286" s="362"/>
      <c r="D286" s="349" t="s">
        <v>153</v>
      </c>
      <c r="E286" s="363" t="s">
        <v>1</v>
      </c>
      <c r="F286" s="364" t="s">
        <v>951</v>
      </c>
      <c r="H286" s="365">
        <v>82.7</v>
      </c>
      <c r="I286" s="262"/>
      <c r="L286" s="362"/>
      <c r="M286" s="366"/>
      <c r="N286" s="367"/>
      <c r="O286" s="367"/>
      <c r="P286" s="367"/>
      <c r="Q286" s="367"/>
      <c r="R286" s="367"/>
      <c r="S286" s="367"/>
      <c r="T286" s="368"/>
      <c r="AT286" s="363" t="s">
        <v>153</v>
      </c>
      <c r="AU286" s="363" t="s">
        <v>88</v>
      </c>
      <c r="AV286" s="361" t="s">
        <v>88</v>
      </c>
      <c r="AW286" s="361" t="s">
        <v>34</v>
      </c>
      <c r="AX286" s="361" t="s">
        <v>86</v>
      </c>
      <c r="AY286" s="363" t="s">
        <v>142</v>
      </c>
    </row>
    <row r="287" spans="1:65" s="270" customFormat="1" ht="16.5" customHeight="1" x14ac:dyDescent="0.2">
      <c r="A287" s="143"/>
      <c r="B287" s="144"/>
      <c r="C287" s="385" t="s">
        <v>703</v>
      </c>
      <c r="D287" s="385" t="s">
        <v>242</v>
      </c>
      <c r="E287" s="386" t="s">
        <v>499</v>
      </c>
      <c r="F287" s="387" t="s">
        <v>500</v>
      </c>
      <c r="G287" s="388" t="s">
        <v>268</v>
      </c>
      <c r="H287" s="389">
        <v>82.7</v>
      </c>
      <c r="I287" s="86"/>
      <c r="J287" s="390">
        <f>ROUND(I287*H287,2)</f>
        <v>0</v>
      </c>
      <c r="K287" s="387" t="s">
        <v>1</v>
      </c>
      <c r="L287" s="391"/>
      <c r="M287" s="392" t="s">
        <v>1</v>
      </c>
      <c r="N287" s="393" t="s">
        <v>44</v>
      </c>
      <c r="O287" s="346">
        <v>0</v>
      </c>
      <c r="P287" s="346">
        <f>O287*H287</f>
        <v>0</v>
      </c>
      <c r="Q287" s="346">
        <v>2.7999999999999998E-4</v>
      </c>
      <c r="R287" s="346">
        <f>Q287*H287</f>
        <v>2.3156E-2</v>
      </c>
      <c r="S287" s="346">
        <v>0</v>
      </c>
      <c r="T287" s="347">
        <f>S287*H287</f>
        <v>0</v>
      </c>
      <c r="U287" s="143"/>
      <c r="V287" s="143"/>
      <c r="W287" s="143"/>
      <c r="X287" s="143"/>
      <c r="Y287" s="143"/>
      <c r="Z287" s="143"/>
      <c r="AA287" s="143"/>
      <c r="AB287" s="143"/>
      <c r="AC287" s="143"/>
      <c r="AD287" s="143"/>
      <c r="AE287" s="143"/>
      <c r="AR287" s="348" t="s">
        <v>205</v>
      </c>
      <c r="AT287" s="348" t="s">
        <v>242</v>
      </c>
      <c r="AU287" s="348" t="s">
        <v>88</v>
      </c>
      <c r="AY287" s="132" t="s">
        <v>142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32" t="s">
        <v>86</v>
      </c>
      <c r="BK287" s="231">
        <f>ROUND(I287*H287,2)</f>
        <v>0</v>
      </c>
      <c r="BL287" s="132" t="s">
        <v>149</v>
      </c>
      <c r="BM287" s="348" t="s">
        <v>952</v>
      </c>
    </row>
    <row r="288" spans="1:65" s="354" customFormat="1" ht="11.25" x14ac:dyDescent="0.2">
      <c r="B288" s="355"/>
      <c r="D288" s="349" t="s">
        <v>153</v>
      </c>
      <c r="E288" s="356" t="s">
        <v>1</v>
      </c>
      <c r="F288" s="357" t="s">
        <v>502</v>
      </c>
      <c r="H288" s="356" t="s">
        <v>1</v>
      </c>
      <c r="I288" s="261"/>
      <c r="L288" s="355"/>
      <c r="M288" s="358"/>
      <c r="N288" s="359"/>
      <c r="O288" s="359"/>
      <c r="P288" s="359"/>
      <c r="Q288" s="359"/>
      <c r="R288" s="359"/>
      <c r="S288" s="359"/>
      <c r="T288" s="360"/>
      <c r="AT288" s="356" t="s">
        <v>153</v>
      </c>
      <c r="AU288" s="356" t="s">
        <v>88</v>
      </c>
      <c r="AV288" s="354" t="s">
        <v>86</v>
      </c>
      <c r="AW288" s="354" t="s">
        <v>34</v>
      </c>
      <c r="AX288" s="354" t="s">
        <v>79</v>
      </c>
      <c r="AY288" s="356" t="s">
        <v>142</v>
      </c>
    </row>
    <row r="289" spans="1:65" s="361" customFormat="1" ht="11.25" x14ac:dyDescent="0.2">
      <c r="B289" s="362"/>
      <c r="D289" s="349" t="s">
        <v>153</v>
      </c>
      <c r="E289" s="363" t="s">
        <v>1</v>
      </c>
      <c r="F289" s="364" t="s">
        <v>951</v>
      </c>
      <c r="H289" s="365">
        <v>82.7</v>
      </c>
      <c r="I289" s="262"/>
      <c r="L289" s="362"/>
      <c r="M289" s="366"/>
      <c r="N289" s="367"/>
      <c r="O289" s="367"/>
      <c r="P289" s="367"/>
      <c r="Q289" s="367"/>
      <c r="R289" s="367"/>
      <c r="S289" s="367"/>
      <c r="T289" s="368"/>
      <c r="AT289" s="363" t="s">
        <v>153</v>
      </c>
      <c r="AU289" s="363" t="s">
        <v>88</v>
      </c>
      <c r="AV289" s="361" t="s">
        <v>88</v>
      </c>
      <c r="AW289" s="361" t="s">
        <v>34</v>
      </c>
      <c r="AX289" s="361" t="s">
        <v>86</v>
      </c>
      <c r="AY289" s="363" t="s">
        <v>142</v>
      </c>
    </row>
    <row r="290" spans="1:65" s="270" customFormat="1" ht="33" customHeight="1" x14ac:dyDescent="0.2">
      <c r="A290" s="143"/>
      <c r="B290" s="144"/>
      <c r="C290" s="338" t="s">
        <v>707</v>
      </c>
      <c r="D290" s="338" t="s">
        <v>144</v>
      </c>
      <c r="E290" s="339" t="s">
        <v>504</v>
      </c>
      <c r="F290" s="340" t="s">
        <v>505</v>
      </c>
      <c r="G290" s="341" t="s">
        <v>268</v>
      </c>
      <c r="H290" s="342">
        <v>34</v>
      </c>
      <c r="I290" s="85"/>
      <c r="J290" s="343">
        <f>ROUND(I290*H290,2)</f>
        <v>0</v>
      </c>
      <c r="K290" s="340" t="s">
        <v>148</v>
      </c>
      <c r="L290" s="144"/>
      <c r="M290" s="344" t="s">
        <v>1</v>
      </c>
      <c r="N290" s="345" t="s">
        <v>44</v>
      </c>
      <c r="O290" s="346">
        <v>0.248</v>
      </c>
      <c r="P290" s="346">
        <f>O290*H290</f>
        <v>8.4320000000000004</v>
      </c>
      <c r="Q290" s="346">
        <v>0</v>
      </c>
      <c r="R290" s="346">
        <f>Q290*H290</f>
        <v>0</v>
      </c>
      <c r="S290" s="346">
        <v>0</v>
      </c>
      <c r="T290" s="347">
        <f>S290*H290</f>
        <v>0</v>
      </c>
      <c r="U290" s="143"/>
      <c r="V290" s="143"/>
      <c r="W290" s="143"/>
      <c r="X290" s="143"/>
      <c r="Y290" s="143"/>
      <c r="Z290" s="143"/>
      <c r="AA290" s="143"/>
      <c r="AB290" s="143"/>
      <c r="AC290" s="143"/>
      <c r="AD290" s="143"/>
      <c r="AE290" s="143"/>
      <c r="AR290" s="348" t="s">
        <v>149</v>
      </c>
      <c r="AT290" s="348" t="s">
        <v>144</v>
      </c>
      <c r="AU290" s="348" t="s">
        <v>88</v>
      </c>
      <c r="AY290" s="132" t="s">
        <v>142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32" t="s">
        <v>86</v>
      </c>
      <c r="BK290" s="231">
        <f>ROUND(I290*H290,2)</f>
        <v>0</v>
      </c>
      <c r="BL290" s="132" t="s">
        <v>149</v>
      </c>
      <c r="BM290" s="348" t="s">
        <v>953</v>
      </c>
    </row>
    <row r="291" spans="1:65" s="354" customFormat="1" ht="11.25" x14ac:dyDescent="0.2">
      <c r="B291" s="355"/>
      <c r="D291" s="349" t="s">
        <v>153</v>
      </c>
      <c r="E291" s="356" t="s">
        <v>1</v>
      </c>
      <c r="F291" s="357" t="s">
        <v>507</v>
      </c>
      <c r="H291" s="356" t="s">
        <v>1</v>
      </c>
      <c r="I291" s="261"/>
      <c r="L291" s="355"/>
      <c r="M291" s="358"/>
      <c r="N291" s="359"/>
      <c r="O291" s="359"/>
      <c r="P291" s="359"/>
      <c r="Q291" s="359"/>
      <c r="R291" s="359"/>
      <c r="S291" s="359"/>
      <c r="T291" s="360"/>
      <c r="AT291" s="356" t="s">
        <v>153</v>
      </c>
      <c r="AU291" s="356" t="s">
        <v>88</v>
      </c>
      <c r="AV291" s="354" t="s">
        <v>86</v>
      </c>
      <c r="AW291" s="354" t="s">
        <v>34</v>
      </c>
      <c r="AX291" s="354" t="s">
        <v>79</v>
      </c>
      <c r="AY291" s="356" t="s">
        <v>142</v>
      </c>
    </row>
    <row r="292" spans="1:65" s="361" customFormat="1" ht="11.25" x14ac:dyDescent="0.2">
      <c r="B292" s="362"/>
      <c r="D292" s="349" t="s">
        <v>153</v>
      </c>
      <c r="E292" s="363" t="s">
        <v>1</v>
      </c>
      <c r="F292" s="364" t="s">
        <v>954</v>
      </c>
      <c r="H292" s="365">
        <v>34</v>
      </c>
      <c r="I292" s="262"/>
      <c r="L292" s="362"/>
      <c r="M292" s="366"/>
      <c r="N292" s="367"/>
      <c r="O292" s="367"/>
      <c r="P292" s="367"/>
      <c r="Q292" s="367"/>
      <c r="R292" s="367"/>
      <c r="S292" s="367"/>
      <c r="T292" s="368"/>
      <c r="AT292" s="363" t="s">
        <v>153</v>
      </c>
      <c r="AU292" s="363" t="s">
        <v>88</v>
      </c>
      <c r="AV292" s="361" t="s">
        <v>88</v>
      </c>
      <c r="AW292" s="361" t="s">
        <v>34</v>
      </c>
      <c r="AX292" s="361" t="s">
        <v>86</v>
      </c>
      <c r="AY292" s="363" t="s">
        <v>142</v>
      </c>
    </row>
    <row r="293" spans="1:65" s="270" customFormat="1" ht="21.75" customHeight="1" x14ac:dyDescent="0.2">
      <c r="A293" s="143"/>
      <c r="B293" s="144"/>
      <c r="C293" s="385" t="s">
        <v>711</v>
      </c>
      <c r="D293" s="385" t="s">
        <v>242</v>
      </c>
      <c r="E293" s="386" t="s">
        <v>509</v>
      </c>
      <c r="F293" s="387" t="s">
        <v>510</v>
      </c>
      <c r="G293" s="388" t="s">
        <v>268</v>
      </c>
      <c r="H293" s="389">
        <v>34</v>
      </c>
      <c r="I293" s="86"/>
      <c r="J293" s="390">
        <f>ROUND(I293*H293,2)</f>
        <v>0</v>
      </c>
      <c r="K293" s="387" t="s">
        <v>148</v>
      </c>
      <c r="L293" s="391"/>
      <c r="M293" s="392" t="s">
        <v>1</v>
      </c>
      <c r="N293" s="393" t="s">
        <v>44</v>
      </c>
      <c r="O293" s="346">
        <v>0</v>
      </c>
      <c r="P293" s="346">
        <f>O293*H293</f>
        <v>0</v>
      </c>
      <c r="Q293" s="346">
        <v>1.5E-3</v>
      </c>
      <c r="R293" s="346">
        <f>Q293*H293</f>
        <v>5.1000000000000004E-2</v>
      </c>
      <c r="S293" s="346">
        <v>0</v>
      </c>
      <c r="T293" s="347">
        <f>S293*H293</f>
        <v>0</v>
      </c>
      <c r="U293" s="143"/>
      <c r="V293" s="143"/>
      <c r="W293" s="143"/>
      <c r="X293" s="143"/>
      <c r="Y293" s="143"/>
      <c r="Z293" s="143"/>
      <c r="AA293" s="143"/>
      <c r="AB293" s="143"/>
      <c r="AC293" s="143"/>
      <c r="AD293" s="143"/>
      <c r="AE293" s="143"/>
      <c r="AR293" s="348" t="s">
        <v>205</v>
      </c>
      <c r="AT293" s="348" t="s">
        <v>242</v>
      </c>
      <c r="AU293" s="348" t="s">
        <v>88</v>
      </c>
      <c r="AY293" s="132" t="s">
        <v>142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32" t="s">
        <v>86</v>
      </c>
      <c r="BK293" s="231">
        <f>ROUND(I293*H293,2)</f>
        <v>0</v>
      </c>
      <c r="BL293" s="132" t="s">
        <v>149</v>
      </c>
      <c r="BM293" s="348" t="s">
        <v>955</v>
      </c>
    </row>
    <row r="294" spans="1:65" s="270" customFormat="1" ht="16.5" customHeight="1" x14ac:dyDescent="0.2">
      <c r="A294" s="143"/>
      <c r="B294" s="144"/>
      <c r="C294" s="338" t="s">
        <v>715</v>
      </c>
      <c r="D294" s="338" t="s">
        <v>144</v>
      </c>
      <c r="E294" s="339" t="s">
        <v>956</v>
      </c>
      <c r="F294" s="340" t="s">
        <v>957</v>
      </c>
      <c r="G294" s="341" t="s">
        <v>342</v>
      </c>
      <c r="H294" s="342">
        <v>34</v>
      </c>
      <c r="I294" s="85"/>
      <c r="J294" s="343">
        <f>ROUND(I294*H294,2)</f>
        <v>0</v>
      </c>
      <c r="K294" s="340" t="s">
        <v>1</v>
      </c>
      <c r="L294" s="144"/>
      <c r="M294" s="344" t="s">
        <v>1</v>
      </c>
      <c r="N294" s="345" t="s">
        <v>44</v>
      </c>
      <c r="O294" s="346">
        <v>0.25800000000000001</v>
      </c>
      <c r="P294" s="346">
        <f>O294*H294</f>
        <v>8.7720000000000002</v>
      </c>
      <c r="Q294" s="346">
        <v>0</v>
      </c>
      <c r="R294" s="346">
        <f>Q294*H294</f>
        <v>0</v>
      </c>
      <c r="S294" s="346">
        <v>0</v>
      </c>
      <c r="T294" s="347">
        <f>S294*H294</f>
        <v>0</v>
      </c>
      <c r="U294" s="143"/>
      <c r="V294" s="143"/>
      <c r="W294" s="143"/>
      <c r="X294" s="143"/>
      <c r="Y294" s="143"/>
      <c r="Z294" s="143"/>
      <c r="AA294" s="143"/>
      <c r="AB294" s="143"/>
      <c r="AC294" s="143"/>
      <c r="AD294" s="143"/>
      <c r="AE294" s="143"/>
      <c r="AR294" s="348" t="s">
        <v>149</v>
      </c>
      <c r="AT294" s="348" t="s">
        <v>144</v>
      </c>
      <c r="AU294" s="348" t="s">
        <v>88</v>
      </c>
      <c r="AY294" s="132" t="s">
        <v>142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32" t="s">
        <v>86</v>
      </c>
      <c r="BK294" s="231">
        <f>ROUND(I294*H294,2)</f>
        <v>0</v>
      </c>
      <c r="BL294" s="132" t="s">
        <v>149</v>
      </c>
      <c r="BM294" s="348" t="s">
        <v>958</v>
      </c>
    </row>
    <row r="295" spans="1:65" s="354" customFormat="1" ht="11.25" x14ac:dyDescent="0.2">
      <c r="B295" s="355"/>
      <c r="D295" s="349" t="s">
        <v>153</v>
      </c>
      <c r="E295" s="356" t="s">
        <v>1</v>
      </c>
      <c r="F295" s="357" t="s">
        <v>672</v>
      </c>
      <c r="H295" s="356" t="s">
        <v>1</v>
      </c>
      <c r="I295" s="261"/>
      <c r="L295" s="355"/>
      <c r="M295" s="358"/>
      <c r="N295" s="359"/>
      <c r="O295" s="359"/>
      <c r="P295" s="359"/>
      <c r="Q295" s="359"/>
      <c r="R295" s="359"/>
      <c r="S295" s="359"/>
      <c r="T295" s="360"/>
      <c r="AT295" s="356" t="s">
        <v>153</v>
      </c>
      <c r="AU295" s="356" t="s">
        <v>88</v>
      </c>
      <c r="AV295" s="354" t="s">
        <v>86</v>
      </c>
      <c r="AW295" s="354" t="s">
        <v>34</v>
      </c>
      <c r="AX295" s="354" t="s">
        <v>79</v>
      </c>
      <c r="AY295" s="356" t="s">
        <v>142</v>
      </c>
    </row>
    <row r="296" spans="1:65" s="354" customFormat="1" ht="11.25" x14ac:dyDescent="0.2">
      <c r="B296" s="355"/>
      <c r="D296" s="349" t="s">
        <v>153</v>
      </c>
      <c r="E296" s="356" t="s">
        <v>1</v>
      </c>
      <c r="F296" s="357" t="s">
        <v>959</v>
      </c>
      <c r="H296" s="356" t="s">
        <v>1</v>
      </c>
      <c r="I296" s="261"/>
      <c r="L296" s="355"/>
      <c r="M296" s="358"/>
      <c r="N296" s="359"/>
      <c r="O296" s="359"/>
      <c r="P296" s="359"/>
      <c r="Q296" s="359"/>
      <c r="R296" s="359"/>
      <c r="S296" s="359"/>
      <c r="T296" s="360"/>
      <c r="AT296" s="356" t="s">
        <v>153</v>
      </c>
      <c r="AU296" s="356" t="s">
        <v>88</v>
      </c>
      <c r="AV296" s="354" t="s">
        <v>86</v>
      </c>
      <c r="AW296" s="354" t="s">
        <v>34</v>
      </c>
      <c r="AX296" s="354" t="s">
        <v>79</v>
      </c>
      <c r="AY296" s="356" t="s">
        <v>142</v>
      </c>
    </row>
    <row r="297" spans="1:65" s="361" customFormat="1" ht="11.25" x14ac:dyDescent="0.2">
      <c r="B297" s="362"/>
      <c r="D297" s="349" t="s">
        <v>153</v>
      </c>
      <c r="E297" s="363" t="s">
        <v>1</v>
      </c>
      <c r="F297" s="364" t="s">
        <v>366</v>
      </c>
      <c r="H297" s="365">
        <v>34</v>
      </c>
      <c r="I297" s="262"/>
      <c r="L297" s="362"/>
      <c r="M297" s="366"/>
      <c r="N297" s="367"/>
      <c r="O297" s="367"/>
      <c r="P297" s="367"/>
      <c r="Q297" s="367"/>
      <c r="R297" s="367"/>
      <c r="S297" s="367"/>
      <c r="T297" s="368"/>
      <c r="AT297" s="363" t="s">
        <v>153</v>
      </c>
      <c r="AU297" s="363" t="s">
        <v>88</v>
      </c>
      <c r="AV297" s="361" t="s">
        <v>88</v>
      </c>
      <c r="AW297" s="361" t="s">
        <v>34</v>
      </c>
      <c r="AX297" s="361" t="s">
        <v>86</v>
      </c>
      <c r="AY297" s="363" t="s">
        <v>142</v>
      </c>
    </row>
    <row r="298" spans="1:65" s="270" customFormat="1" ht="21.75" customHeight="1" x14ac:dyDescent="0.2">
      <c r="A298" s="143"/>
      <c r="B298" s="144"/>
      <c r="C298" s="338" t="s">
        <v>719</v>
      </c>
      <c r="D298" s="338" t="s">
        <v>144</v>
      </c>
      <c r="E298" s="339" t="s">
        <v>512</v>
      </c>
      <c r="F298" s="340" t="s">
        <v>513</v>
      </c>
      <c r="G298" s="341" t="s">
        <v>293</v>
      </c>
      <c r="H298" s="342">
        <v>34</v>
      </c>
      <c r="I298" s="85"/>
      <c r="J298" s="343">
        <f>ROUND(I298*H298,2)</f>
        <v>0</v>
      </c>
      <c r="K298" s="340" t="s">
        <v>148</v>
      </c>
      <c r="L298" s="144"/>
      <c r="M298" s="344" t="s">
        <v>1</v>
      </c>
      <c r="N298" s="345" t="s">
        <v>44</v>
      </c>
      <c r="O298" s="346">
        <v>0.432</v>
      </c>
      <c r="P298" s="346">
        <f>O298*H298</f>
        <v>14.688000000000001</v>
      </c>
      <c r="Q298" s="346">
        <v>2.0000000000000002E-5</v>
      </c>
      <c r="R298" s="346">
        <f>Q298*H298</f>
        <v>6.8000000000000005E-4</v>
      </c>
      <c r="S298" s="346">
        <v>0</v>
      </c>
      <c r="T298" s="347">
        <f>S298*H298</f>
        <v>0</v>
      </c>
      <c r="U298" s="143"/>
      <c r="V298" s="143"/>
      <c r="W298" s="143"/>
      <c r="X298" s="143"/>
      <c r="Y298" s="143"/>
      <c r="Z298" s="143"/>
      <c r="AA298" s="143"/>
      <c r="AB298" s="143"/>
      <c r="AC298" s="143"/>
      <c r="AD298" s="143"/>
      <c r="AE298" s="143"/>
      <c r="AR298" s="348" t="s">
        <v>149</v>
      </c>
      <c r="AT298" s="348" t="s">
        <v>144</v>
      </c>
      <c r="AU298" s="348" t="s">
        <v>88</v>
      </c>
      <c r="AY298" s="132" t="s">
        <v>142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32" t="s">
        <v>86</v>
      </c>
      <c r="BK298" s="231">
        <f>ROUND(I298*H298,2)</f>
        <v>0</v>
      </c>
      <c r="BL298" s="132" t="s">
        <v>149</v>
      </c>
      <c r="BM298" s="348" t="s">
        <v>960</v>
      </c>
    </row>
    <row r="299" spans="1:65" s="354" customFormat="1" ht="11.25" x14ac:dyDescent="0.2">
      <c r="B299" s="355"/>
      <c r="D299" s="349" t="s">
        <v>153</v>
      </c>
      <c r="E299" s="356" t="s">
        <v>1</v>
      </c>
      <c r="F299" s="357" t="s">
        <v>878</v>
      </c>
      <c r="H299" s="356" t="s">
        <v>1</v>
      </c>
      <c r="I299" s="261"/>
      <c r="L299" s="355"/>
      <c r="M299" s="358"/>
      <c r="N299" s="359"/>
      <c r="O299" s="359"/>
      <c r="P299" s="359"/>
      <c r="Q299" s="359"/>
      <c r="R299" s="359"/>
      <c r="S299" s="359"/>
      <c r="T299" s="360"/>
      <c r="AT299" s="356" t="s">
        <v>153</v>
      </c>
      <c r="AU299" s="356" t="s">
        <v>88</v>
      </c>
      <c r="AV299" s="354" t="s">
        <v>86</v>
      </c>
      <c r="AW299" s="354" t="s">
        <v>34</v>
      </c>
      <c r="AX299" s="354" t="s">
        <v>79</v>
      </c>
      <c r="AY299" s="356" t="s">
        <v>142</v>
      </c>
    </row>
    <row r="300" spans="1:65" s="361" customFormat="1" ht="11.25" x14ac:dyDescent="0.2">
      <c r="B300" s="362"/>
      <c r="D300" s="349" t="s">
        <v>153</v>
      </c>
      <c r="E300" s="363" t="s">
        <v>1</v>
      </c>
      <c r="F300" s="364" t="s">
        <v>366</v>
      </c>
      <c r="H300" s="365">
        <v>34</v>
      </c>
      <c r="I300" s="262"/>
      <c r="L300" s="362"/>
      <c r="M300" s="366"/>
      <c r="N300" s="367"/>
      <c r="O300" s="367"/>
      <c r="P300" s="367"/>
      <c r="Q300" s="367"/>
      <c r="R300" s="367"/>
      <c r="S300" s="367"/>
      <c r="T300" s="368"/>
      <c r="AT300" s="363" t="s">
        <v>153</v>
      </c>
      <c r="AU300" s="363" t="s">
        <v>88</v>
      </c>
      <c r="AV300" s="361" t="s">
        <v>88</v>
      </c>
      <c r="AW300" s="361" t="s">
        <v>34</v>
      </c>
      <c r="AX300" s="361" t="s">
        <v>86</v>
      </c>
      <c r="AY300" s="363" t="s">
        <v>142</v>
      </c>
    </row>
    <row r="301" spans="1:65" s="270" customFormat="1" ht="16.5" customHeight="1" x14ac:dyDescent="0.2">
      <c r="A301" s="143"/>
      <c r="B301" s="144"/>
      <c r="C301" s="385" t="s">
        <v>724</v>
      </c>
      <c r="D301" s="385" t="s">
        <v>242</v>
      </c>
      <c r="E301" s="386" t="s">
        <v>515</v>
      </c>
      <c r="F301" s="401" t="s">
        <v>516</v>
      </c>
      <c r="G301" s="388" t="s">
        <v>293</v>
      </c>
      <c r="H301" s="389">
        <v>34</v>
      </c>
      <c r="I301" s="86"/>
      <c r="J301" s="390">
        <f>ROUND(I301*H301,2)</f>
        <v>0</v>
      </c>
      <c r="K301" s="387" t="s">
        <v>1</v>
      </c>
      <c r="L301" s="391"/>
      <c r="M301" s="392" t="s">
        <v>1</v>
      </c>
      <c r="N301" s="393" t="s">
        <v>44</v>
      </c>
      <c r="O301" s="346">
        <v>0</v>
      </c>
      <c r="P301" s="346">
        <f>O301*H301</f>
        <v>0</v>
      </c>
      <c r="Q301" s="346">
        <v>3.64E-3</v>
      </c>
      <c r="R301" s="346">
        <f>Q301*H301</f>
        <v>0.12376</v>
      </c>
      <c r="S301" s="346">
        <v>0</v>
      </c>
      <c r="T301" s="347">
        <f>S301*H301</f>
        <v>0</v>
      </c>
      <c r="U301" s="143"/>
      <c r="V301" s="143"/>
      <c r="W301" s="143"/>
      <c r="X301" s="143"/>
      <c r="Y301" s="143"/>
      <c r="Z301" s="143"/>
      <c r="AA301" s="143"/>
      <c r="AB301" s="143"/>
      <c r="AC301" s="143"/>
      <c r="AD301" s="143"/>
      <c r="AE301" s="143"/>
      <c r="AR301" s="348" t="s">
        <v>205</v>
      </c>
      <c r="AT301" s="348" t="s">
        <v>242</v>
      </c>
      <c r="AU301" s="348" t="s">
        <v>88</v>
      </c>
      <c r="AY301" s="132" t="s">
        <v>142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32" t="s">
        <v>86</v>
      </c>
      <c r="BK301" s="231">
        <f>ROUND(I301*H301,2)</f>
        <v>0</v>
      </c>
      <c r="BL301" s="132" t="s">
        <v>149</v>
      </c>
      <c r="BM301" s="348" t="s">
        <v>961</v>
      </c>
    </row>
    <row r="302" spans="1:65" s="270" customFormat="1" ht="33.75" customHeight="1" x14ac:dyDescent="0.2">
      <c r="A302" s="143"/>
      <c r="B302" s="144"/>
      <c r="C302" s="385" t="s">
        <v>729</v>
      </c>
      <c r="D302" s="385" t="s">
        <v>242</v>
      </c>
      <c r="E302" s="386" t="s">
        <v>518</v>
      </c>
      <c r="F302" s="401" t="s">
        <v>519</v>
      </c>
      <c r="G302" s="388" t="s">
        <v>520</v>
      </c>
      <c r="H302" s="389">
        <v>34</v>
      </c>
      <c r="I302" s="86"/>
      <c r="J302" s="390">
        <f>ROUND(I302*H302,2)</f>
        <v>0</v>
      </c>
      <c r="K302" s="387" t="s">
        <v>1</v>
      </c>
      <c r="L302" s="391"/>
      <c r="M302" s="392" t="s">
        <v>1</v>
      </c>
      <c r="N302" s="393" t="s">
        <v>44</v>
      </c>
      <c r="O302" s="346">
        <v>0</v>
      </c>
      <c r="P302" s="346">
        <f>O302*H302</f>
        <v>0</v>
      </c>
      <c r="Q302" s="346">
        <v>3.3E-3</v>
      </c>
      <c r="R302" s="346">
        <f>Q302*H302</f>
        <v>0.11219999999999999</v>
      </c>
      <c r="S302" s="346">
        <v>0</v>
      </c>
      <c r="T302" s="347">
        <f>S302*H302</f>
        <v>0</v>
      </c>
      <c r="U302" s="143"/>
      <c r="V302" s="143"/>
      <c r="W302" s="143"/>
      <c r="X302" s="143"/>
      <c r="Y302" s="143"/>
      <c r="Z302" s="143"/>
      <c r="AA302" s="143"/>
      <c r="AB302" s="143"/>
      <c r="AC302" s="143"/>
      <c r="AD302" s="143"/>
      <c r="AE302" s="143"/>
      <c r="AR302" s="348" t="s">
        <v>205</v>
      </c>
      <c r="AT302" s="348" t="s">
        <v>242</v>
      </c>
      <c r="AU302" s="348" t="s">
        <v>88</v>
      </c>
      <c r="AY302" s="132" t="s">
        <v>142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32" t="s">
        <v>86</v>
      </c>
      <c r="BK302" s="231">
        <f>ROUND(I302*H302,2)</f>
        <v>0</v>
      </c>
      <c r="BL302" s="132" t="s">
        <v>149</v>
      </c>
      <c r="BM302" s="348" t="s">
        <v>962</v>
      </c>
    </row>
    <row r="303" spans="1:65" s="270" customFormat="1" ht="21.75" customHeight="1" x14ac:dyDescent="0.2">
      <c r="A303" s="143"/>
      <c r="B303" s="144"/>
      <c r="C303" s="338" t="s">
        <v>733</v>
      </c>
      <c r="D303" s="338" t="s">
        <v>144</v>
      </c>
      <c r="E303" s="339" t="s">
        <v>522</v>
      </c>
      <c r="F303" s="340" t="s">
        <v>963</v>
      </c>
      <c r="G303" s="341" t="s">
        <v>293</v>
      </c>
      <c r="H303" s="342">
        <v>34</v>
      </c>
      <c r="I303" s="85"/>
      <c r="J303" s="343">
        <f>ROUND(I303*H303,2)</f>
        <v>0</v>
      </c>
      <c r="K303" s="340" t="s">
        <v>1</v>
      </c>
      <c r="L303" s="144"/>
      <c r="M303" s="344" t="s">
        <v>1</v>
      </c>
      <c r="N303" s="345" t="s">
        <v>44</v>
      </c>
      <c r="O303" s="346">
        <v>0.432</v>
      </c>
      <c r="P303" s="346">
        <f>O303*H303</f>
        <v>14.688000000000001</v>
      </c>
      <c r="Q303" s="346">
        <v>2.0000000000000002E-5</v>
      </c>
      <c r="R303" s="346">
        <f>Q303*H303</f>
        <v>6.8000000000000005E-4</v>
      </c>
      <c r="S303" s="346">
        <v>0</v>
      </c>
      <c r="T303" s="347">
        <f>S303*H303</f>
        <v>0</v>
      </c>
      <c r="U303" s="143"/>
      <c r="V303" s="143"/>
      <c r="W303" s="143"/>
      <c r="X303" s="143"/>
      <c r="Y303" s="143"/>
      <c r="Z303" s="143"/>
      <c r="AA303" s="143"/>
      <c r="AB303" s="143"/>
      <c r="AC303" s="143"/>
      <c r="AD303" s="143"/>
      <c r="AE303" s="143"/>
      <c r="AR303" s="348" t="s">
        <v>149</v>
      </c>
      <c r="AT303" s="348" t="s">
        <v>144</v>
      </c>
      <c r="AU303" s="348" t="s">
        <v>88</v>
      </c>
      <c r="AY303" s="132" t="s">
        <v>142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32" t="s">
        <v>86</v>
      </c>
      <c r="BK303" s="231">
        <f>ROUND(I303*H303,2)</f>
        <v>0</v>
      </c>
      <c r="BL303" s="132" t="s">
        <v>149</v>
      </c>
      <c r="BM303" s="348" t="s">
        <v>964</v>
      </c>
    </row>
    <row r="304" spans="1:65" s="270" customFormat="1" ht="16.5" customHeight="1" x14ac:dyDescent="0.2">
      <c r="A304" s="143"/>
      <c r="B304" s="144"/>
      <c r="C304" s="385" t="s">
        <v>737</v>
      </c>
      <c r="D304" s="385" t="s">
        <v>242</v>
      </c>
      <c r="E304" s="386" t="s">
        <v>525</v>
      </c>
      <c r="F304" s="387" t="s">
        <v>526</v>
      </c>
      <c r="G304" s="388" t="s">
        <v>342</v>
      </c>
      <c r="H304" s="389">
        <v>34</v>
      </c>
      <c r="I304" s="86"/>
      <c r="J304" s="390">
        <f>ROUND(I304*H304,2)</f>
        <v>0</v>
      </c>
      <c r="K304" s="387" t="s">
        <v>1</v>
      </c>
      <c r="L304" s="391"/>
      <c r="M304" s="392" t="s">
        <v>1</v>
      </c>
      <c r="N304" s="393" t="s">
        <v>44</v>
      </c>
      <c r="O304" s="346">
        <v>0</v>
      </c>
      <c r="P304" s="346">
        <f>O304*H304</f>
        <v>0</v>
      </c>
      <c r="Q304" s="346">
        <v>4.2999999999999999E-4</v>
      </c>
      <c r="R304" s="346">
        <f>Q304*H304</f>
        <v>1.4619999999999999E-2</v>
      </c>
      <c r="S304" s="346">
        <v>0</v>
      </c>
      <c r="T304" s="347">
        <f>S304*H304</f>
        <v>0</v>
      </c>
      <c r="U304" s="143"/>
      <c r="V304" s="143"/>
      <c r="W304" s="143"/>
      <c r="X304" s="143"/>
      <c r="Y304" s="143"/>
      <c r="Z304" s="143"/>
      <c r="AA304" s="143"/>
      <c r="AB304" s="143"/>
      <c r="AC304" s="143"/>
      <c r="AD304" s="143"/>
      <c r="AE304" s="143"/>
      <c r="AR304" s="348" t="s">
        <v>205</v>
      </c>
      <c r="AT304" s="348" t="s">
        <v>242</v>
      </c>
      <c r="AU304" s="348" t="s">
        <v>88</v>
      </c>
      <c r="AY304" s="132" t="s">
        <v>142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32" t="s">
        <v>86</v>
      </c>
      <c r="BK304" s="231">
        <f>ROUND(I304*H304,2)</f>
        <v>0</v>
      </c>
      <c r="BL304" s="132" t="s">
        <v>149</v>
      </c>
      <c r="BM304" s="348" t="s">
        <v>965</v>
      </c>
    </row>
    <row r="305" spans="1:65" s="270" customFormat="1" ht="33" customHeight="1" x14ac:dyDescent="0.2">
      <c r="A305" s="143"/>
      <c r="B305" s="144"/>
      <c r="C305" s="338" t="s">
        <v>741</v>
      </c>
      <c r="D305" s="338" t="s">
        <v>144</v>
      </c>
      <c r="E305" s="339" t="s">
        <v>966</v>
      </c>
      <c r="F305" s="340" t="s">
        <v>967</v>
      </c>
      <c r="G305" s="341" t="s">
        <v>293</v>
      </c>
      <c r="H305" s="342">
        <v>34</v>
      </c>
      <c r="I305" s="85"/>
      <c r="J305" s="343">
        <f>ROUND(I305*H305,2)</f>
        <v>0</v>
      </c>
      <c r="K305" s="340" t="s">
        <v>148</v>
      </c>
      <c r="L305" s="144"/>
      <c r="M305" s="344" t="s">
        <v>1</v>
      </c>
      <c r="N305" s="345" t="s">
        <v>44</v>
      </c>
      <c r="O305" s="346">
        <v>1.359</v>
      </c>
      <c r="P305" s="346">
        <f>O305*H305</f>
        <v>46.206000000000003</v>
      </c>
      <c r="Q305" s="346">
        <v>0</v>
      </c>
      <c r="R305" s="346">
        <f>Q305*H305</f>
        <v>0</v>
      </c>
      <c r="S305" s="346">
        <v>7.6800000000000002E-3</v>
      </c>
      <c r="T305" s="347">
        <f>S305*H305</f>
        <v>0.26112000000000002</v>
      </c>
      <c r="U305" s="143"/>
      <c r="V305" s="143"/>
      <c r="W305" s="143"/>
      <c r="X305" s="143"/>
      <c r="Y305" s="143"/>
      <c r="Z305" s="143"/>
      <c r="AA305" s="143"/>
      <c r="AB305" s="143"/>
      <c r="AC305" s="143"/>
      <c r="AD305" s="143"/>
      <c r="AE305" s="143"/>
      <c r="AR305" s="348" t="s">
        <v>149</v>
      </c>
      <c r="AT305" s="348" t="s">
        <v>144</v>
      </c>
      <c r="AU305" s="348" t="s">
        <v>88</v>
      </c>
      <c r="AY305" s="132" t="s">
        <v>142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32" t="s">
        <v>86</v>
      </c>
      <c r="BK305" s="231">
        <f>ROUND(I305*H305,2)</f>
        <v>0</v>
      </c>
      <c r="BL305" s="132" t="s">
        <v>149</v>
      </c>
      <c r="BM305" s="348" t="s">
        <v>968</v>
      </c>
    </row>
    <row r="306" spans="1:65" s="354" customFormat="1" ht="22.5" x14ac:dyDescent="0.2">
      <c r="B306" s="355"/>
      <c r="D306" s="349" t="s">
        <v>153</v>
      </c>
      <c r="E306" s="356" t="s">
        <v>1</v>
      </c>
      <c r="F306" s="357" t="s">
        <v>969</v>
      </c>
      <c r="H306" s="356" t="s">
        <v>1</v>
      </c>
      <c r="I306" s="261"/>
      <c r="L306" s="355"/>
      <c r="M306" s="358"/>
      <c r="N306" s="359"/>
      <c r="O306" s="359"/>
      <c r="P306" s="359"/>
      <c r="Q306" s="359"/>
      <c r="R306" s="359"/>
      <c r="S306" s="359"/>
      <c r="T306" s="360"/>
      <c r="AT306" s="356" t="s">
        <v>153</v>
      </c>
      <c r="AU306" s="356" t="s">
        <v>88</v>
      </c>
      <c r="AV306" s="354" t="s">
        <v>86</v>
      </c>
      <c r="AW306" s="354" t="s">
        <v>34</v>
      </c>
      <c r="AX306" s="354" t="s">
        <v>79</v>
      </c>
      <c r="AY306" s="356" t="s">
        <v>142</v>
      </c>
    </row>
    <row r="307" spans="1:65" s="361" customFormat="1" ht="11.25" x14ac:dyDescent="0.2">
      <c r="B307" s="362"/>
      <c r="D307" s="349" t="s">
        <v>153</v>
      </c>
      <c r="E307" s="363" t="s">
        <v>1</v>
      </c>
      <c r="F307" s="364" t="s">
        <v>366</v>
      </c>
      <c r="H307" s="365">
        <v>34</v>
      </c>
      <c r="I307" s="262"/>
      <c r="L307" s="362"/>
      <c r="M307" s="366"/>
      <c r="N307" s="367"/>
      <c r="O307" s="367"/>
      <c r="P307" s="367"/>
      <c r="Q307" s="367"/>
      <c r="R307" s="367"/>
      <c r="S307" s="367"/>
      <c r="T307" s="368"/>
      <c r="AT307" s="363" t="s">
        <v>153</v>
      </c>
      <c r="AU307" s="363" t="s">
        <v>88</v>
      </c>
      <c r="AV307" s="361" t="s">
        <v>88</v>
      </c>
      <c r="AW307" s="361" t="s">
        <v>34</v>
      </c>
      <c r="AX307" s="361" t="s">
        <v>86</v>
      </c>
      <c r="AY307" s="363" t="s">
        <v>142</v>
      </c>
    </row>
    <row r="308" spans="1:65" s="270" customFormat="1" ht="33" customHeight="1" x14ac:dyDescent="0.2">
      <c r="A308" s="143"/>
      <c r="B308" s="144"/>
      <c r="C308" s="338" t="s">
        <v>744</v>
      </c>
      <c r="D308" s="338" t="s">
        <v>144</v>
      </c>
      <c r="E308" s="339" t="s">
        <v>970</v>
      </c>
      <c r="F308" s="340" t="s">
        <v>971</v>
      </c>
      <c r="G308" s="341" t="s">
        <v>293</v>
      </c>
      <c r="H308" s="342">
        <v>3</v>
      </c>
      <c r="I308" s="85"/>
      <c r="J308" s="343">
        <f>ROUND(I308*H308,2)</f>
        <v>0</v>
      </c>
      <c r="K308" s="340" t="s">
        <v>148</v>
      </c>
      <c r="L308" s="144"/>
      <c r="M308" s="344" t="s">
        <v>1</v>
      </c>
      <c r="N308" s="345" t="s">
        <v>44</v>
      </c>
      <c r="O308" s="346">
        <v>0.99</v>
      </c>
      <c r="P308" s="346">
        <f>O308*H308</f>
        <v>2.9699999999999998</v>
      </c>
      <c r="Q308" s="346">
        <v>1.6199999999999999E-3</v>
      </c>
      <c r="R308" s="346">
        <f>Q308*H308</f>
        <v>4.8599999999999997E-3</v>
      </c>
      <c r="S308" s="346">
        <v>0</v>
      </c>
      <c r="T308" s="347">
        <f>S308*H308</f>
        <v>0</v>
      </c>
      <c r="U308" s="143"/>
      <c r="V308" s="143"/>
      <c r="W308" s="143"/>
      <c r="X308" s="143"/>
      <c r="Y308" s="143"/>
      <c r="Z308" s="143"/>
      <c r="AA308" s="143"/>
      <c r="AB308" s="143"/>
      <c r="AC308" s="143"/>
      <c r="AD308" s="143"/>
      <c r="AE308" s="143"/>
      <c r="AR308" s="348" t="s">
        <v>149</v>
      </c>
      <c r="AT308" s="348" t="s">
        <v>144</v>
      </c>
      <c r="AU308" s="348" t="s">
        <v>88</v>
      </c>
      <c r="AY308" s="132" t="s">
        <v>142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32" t="s">
        <v>86</v>
      </c>
      <c r="BK308" s="231">
        <f>ROUND(I308*H308,2)</f>
        <v>0</v>
      </c>
      <c r="BL308" s="132" t="s">
        <v>149</v>
      </c>
      <c r="BM308" s="348" t="s">
        <v>972</v>
      </c>
    </row>
    <row r="309" spans="1:65" s="270" customFormat="1" ht="16.5" customHeight="1" x14ac:dyDescent="0.2">
      <c r="A309" s="143"/>
      <c r="B309" s="144"/>
      <c r="C309" s="385" t="s">
        <v>746</v>
      </c>
      <c r="D309" s="385" t="s">
        <v>242</v>
      </c>
      <c r="E309" s="386" t="s">
        <v>973</v>
      </c>
      <c r="F309" s="401" t="s">
        <v>974</v>
      </c>
      <c r="G309" s="388" t="s">
        <v>520</v>
      </c>
      <c r="H309" s="389">
        <v>3</v>
      </c>
      <c r="I309" s="86"/>
      <c r="J309" s="390">
        <f>ROUND(I309*H309,2)</f>
        <v>0</v>
      </c>
      <c r="K309" s="387" t="s">
        <v>1</v>
      </c>
      <c r="L309" s="391"/>
      <c r="M309" s="392" t="s">
        <v>1</v>
      </c>
      <c r="N309" s="393" t="s">
        <v>44</v>
      </c>
      <c r="O309" s="346">
        <v>0</v>
      </c>
      <c r="P309" s="346">
        <f>O309*H309</f>
        <v>0</v>
      </c>
      <c r="Q309" s="346">
        <v>1.47E-2</v>
      </c>
      <c r="R309" s="346">
        <f>Q309*H309</f>
        <v>4.41E-2</v>
      </c>
      <c r="S309" s="346">
        <v>0</v>
      </c>
      <c r="T309" s="347">
        <f>S309*H309</f>
        <v>0</v>
      </c>
      <c r="U309" s="143"/>
      <c r="V309" s="143"/>
      <c r="W309" s="143"/>
      <c r="X309" s="143"/>
      <c r="Y309" s="143"/>
      <c r="Z309" s="143"/>
      <c r="AA309" s="143"/>
      <c r="AB309" s="143"/>
      <c r="AC309" s="143"/>
      <c r="AD309" s="143"/>
      <c r="AE309" s="143"/>
      <c r="AR309" s="348" t="s">
        <v>205</v>
      </c>
      <c r="AT309" s="348" t="s">
        <v>242</v>
      </c>
      <c r="AU309" s="348" t="s">
        <v>88</v>
      </c>
      <c r="AY309" s="132" t="s">
        <v>142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32" t="s">
        <v>86</v>
      </c>
      <c r="BK309" s="231">
        <f>ROUND(I309*H309,2)</f>
        <v>0</v>
      </c>
      <c r="BL309" s="132" t="s">
        <v>149</v>
      </c>
      <c r="BM309" s="348" t="s">
        <v>975</v>
      </c>
    </row>
    <row r="310" spans="1:65" s="270" customFormat="1" ht="16.5" customHeight="1" x14ac:dyDescent="0.2">
      <c r="A310" s="143"/>
      <c r="B310" s="144"/>
      <c r="C310" s="385" t="s">
        <v>751</v>
      </c>
      <c r="D310" s="385" t="s">
        <v>242</v>
      </c>
      <c r="E310" s="386" t="s">
        <v>976</v>
      </c>
      <c r="F310" s="401" t="s">
        <v>977</v>
      </c>
      <c r="G310" s="388" t="s">
        <v>293</v>
      </c>
      <c r="H310" s="389">
        <v>1</v>
      </c>
      <c r="I310" s="86"/>
      <c r="J310" s="390">
        <f>ROUND(I310*H310,2)</f>
        <v>0</v>
      </c>
      <c r="K310" s="387" t="s">
        <v>1</v>
      </c>
      <c r="L310" s="391"/>
      <c r="M310" s="392" t="s">
        <v>1</v>
      </c>
      <c r="N310" s="393" t="s">
        <v>44</v>
      </c>
      <c r="O310" s="346">
        <v>0</v>
      </c>
      <c r="P310" s="346">
        <f>O310*H310</f>
        <v>0</v>
      </c>
      <c r="Q310" s="346">
        <v>1.0499999999999999E-3</v>
      </c>
      <c r="R310" s="346">
        <f>Q310*H310</f>
        <v>1.0499999999999999E-3</v>
      </c>
      <c r="S310" s="346">
        <v>0</v>
      </c>
      <c r="T310" s="347">
        <f>S310*H310</f>
        <v>0</v>
      </c>
      <c r="U310" s="143"/>
      <c r="V310" s="143"/>
      <c r="W310" s="143"/>
      <c r="X310" s="143"/>
      <c r="Y310" s="143"/>
      <c r="Z310" s="143"/>
      <c r="AA310" s="143"/>
      <c r="AB310" s="143"/>
      <c r="AC310" s="143"/>
      <c r="AD310" s="143"/>
      <c r="AE310" s="143"/>
      <c r="AR310" s="348" t="s">
        <v>205</v>
      </c>
      <c r="AT310" s="348" t="s">
        <v>242</v>
      </c>
      <c r="AU310" s="348" t="s">
        <v>88</v>
      </c>
      <c r="AY310" s="132" t="s">
        <v>142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32" t="s">
        <v>86</v>
      </c>
      <c r="BK310" s="231">
        <f>ROUND(I310*H310,2)</f>
        <v>0</v>
      </c>
      <c r="BL310" s="132" t="s">
        <v>149</v>
      </c>
      <c r="BM310" s="348" t="s">
        <v>978</v>
      </c>
    </row>
    <row r="311" spans="1:65" s="270" customFormat="1" ht="33" customHeight="1" x14ac:dyDescent="0.2">
      <c r="A311" s="143"/>
      <c r="B311" s="144"/>
      <c r="C311" s="338" t="s">
        <v>755</v>
      </c>
      <c r="D311" s="338" t="s">
        <v>144</v>
      </c>
      <c r="E311" s="339" t="s">
        <v>979</v>
      </c>
      <c r="F311" s="340" t="s">
        <v>980</v>
      </c>
      <c r="G311" s="341" t="s">
        <v>293</v>
      </c>
      <c r="H311" s="342">
        <v>3</v>
      </c>
      <c r="I311" s="85"/>
      <c r="J311" s="343">
        <f>ROUND(I311*H311,2)</f>
        <v>0</v>
      </c>
      <c r="K311" s="340" t="s">
        <v>148</v>
      </c>
      <c r="L311" s="144"/>
      <c r="M311" s="344" t="s">
        <v>1</v>
      </c>
      <c r="N311" s="345" t="s">
        <v>44</v>
      </c>
      <c r="O311" s="346">
        <v>1.139</v>
      </c>
      <c r="P311" s="346">
        <f>O311*H311</f>
        <v>3.4169999999999998</v>
      </c>
      <c r="Q311" s="346">
        <v>0</v>
      </c>
      <c r="R311" s="346">
        <f>Q311*H311</f>
        <v>0</v>
      </c>
      <c r="S311" s="346">
        <v>1.83E-2</v>
      </c>
      <c r="T311" s="347">
        <f>S311*H311</f>
        <v>5.4900000000000004E-2</v>
      </c>
      <c r="U311" s="143"/>
      <c r="V311" s="143"/>
      <c r="W311" s="143"/>
      <c r="X311" s="143"/>
      <c r="Y311" s="143"/>
      <c r="Z311" s="143"/>
      <c r="AA311" s="143"/>
      <c r="AB311" s="143"/>
      <c r="AC311" s="143"/>
      <c r="AD311" s="143"/>
      <c r="AE311" s="143"/>
      <c r="AR311" s="348" t="s">
        <v>149</v>
      </c>
      <c r="AT311" s="348" t="s">
        <v>144</v>
      </c>
      <c r="AU311" s="348" t="s">
        <v>88</v>
      </c>
      <c r="AY311" s="132" t="s">
        <v>142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32" t="s">
        <v>86</v>
      </c>
      <c r="BK311" s="231">
        <f>ROUND(I311*H311,2)</f>
        <v>0</v>
      </c>
      <c r="BL311" s="132" t="s">
        <v>149</v>
      </c>
      <c r="BM311" s="348" t="s">
        <v>981</v>
      </c>
    </row>
    <row r="312" spans="1:65" s="270" customFormat="1" ht="33" customHeight="1" x14ac:dyDescent="0.2">
      <c r="A312" s="143"/>
      <c r="B312" s="144"/>
      <c r="C312" s="338" t="s">
        <v>759</v>
      </c>
      <c r="D312" s="338" t="s">
        <v>144</v>
      </c>
      <c r="E312" s="339" t="s">
        <v>982</v>
      </c>
      <c r="F312" s="340" t="s">
        <v>983</v>
      </c>
      <c r="G312" s="341" t="s">
        <v>293</v>
      </c>
      <c r="H312" s="342">
        <v>34</v>
      </c>
      <c r="I312" s="85"/>
      <c r="J312" s="343">
        <f>ROUND(I312*H312,2)</f>
        <v>0</v>
      </c>
      <c r="K312" s="340" t="s">
        <v>148</v>
      </c>
      <c r="L312" s="144"/>
      <c r="M312" s="344" t="s">
        <v>1</v>
      </c>
      <c r="N312" s="345" t="s">
        <v>44</v>
      </c>
      <c r="O312" s="346">
        <v>3.4740000000000002</v>
      </c>
      <c r="P312" s="346">
        <f>O312*H312</f>
        <v>118.11600000000001</v>
      </c>
      <c r="Q312" s="346">
        <v>0</v>
      </c>
      <c r="R312" s="346">
        <f>Q312*H312</f>
        <v>0</v>
      </c>
      <c r="S312" s="346">
        <v>0</v>
      </c>
      <c r="T312" s="347">
        <f>S312*H312</f>
        <v>0</v>
      </c>
      <c r="U312" s="143"/>
      <c r="V312" s="143"/>
      <c r="W312" s="143"/>
      <c r="X312" s="143"/>
      <c r="Y312" s="143"/>
      <c r="Z312" s="143"/>
      <c r="AA312" s="143"/>
      <c r="AB312" s="143"/>
      <c r="AC312" s="143"/>
      <c r="AD312" s="143"/>
      <c r="AE312" s="143"/>
      <c r="AR312" s="348" t="s">
        <v>149</v>
      </c>
      <c r="AT312" s="348" t="s">
        <v>144</v>
      </c>
      <c r="AU312" s="348" t="s">
        <v>88</v>
      </c>
      <c r="AY312" s="132" t="s">
        <v>142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32" t="s">
        <v>86</v>
      </c>
      <c r="BK312" s="231">
        <f>ROUND(I312*H312,2)</f>
        <v>0</v>
      </c>
      <c r="BL312" s="132" t="s">
        <v>149</v>
      </c>
      <c r="BM312" s="348" t="s">
        <v>984</v>
      </c>
    </row>
    <row r="313" spans="1:65" s="354" customFormat="1" ht="11.25" x14ac:dyDescent="0.2">
      <c r="B313" s="355"/>
      <c r="D313" s="349" t="s">
        <v>153</v>
      </c>
      <c r="E313" s="356" t="s">
        <v>1</v>
      </c>
      <c r="F313" s="357" t="s">
        <v>878</v>
      </c>
      <c r="H313" s="356" t="s">
        <v>1</v>
      </c>
      <c r="I313" s="261"/>
      <c r="L313" s="355"/>
      <c r="M313" s="358"/>
      <c r="N313" s="359"/>
      <c r="O313" s="359"/>
      <c r="P313" s="359"/>
      <c r="Q313" s="359"/>
      <c r="R313" s="359"/>
      <c r="S313" s="359"/>
      <c r="T313" s="360"/>
      <c r="AT313" s="356" t="s">
        <v>153</v>
      </c>
      <c r="AU313" s="356" t="s">
        <v>88</v>
      </c>
      <c r="AV313" s="354" t="s">
        <v>86</v>
      </c>
      <c r="AW313" s="354" t="s">
        <v>34</v>
      </c>
      <c r="AX313" s="354" t="s">
        <v>79</v>
      </c>
      <c r="AY313" s="356" t="s">
        <v>142</v>
      </c>
    </row>
    <row r="314" spans="1:65" s="361" customFormat="1" ht="11.25" x14ac:dyDescent="0.2">
      <c r="B314" s="362"/>
      <c r="D314" s="349" t="s">
        <v>153</v>
      </c>
      <c r="E314" s="363" t="s">
        <v>1</v>
      </c>
      <c r="F314" s="364" t="s">
        <v>366</v>
      </c>
      <c r="H314" s="365">
        <v>34</v>
      </c>
      <c r="I314" s="262"/>
      <c r="L314" s="362"/>
      <c r="M314" s="366"/>
      <c r="N314" s="367"/>
      <c r="O314" s="367"/>
      <c r="P314" s="367"/>
      <c r="Q314" s="367"/>
      <c r="R314" s="367"/>
      <c r="S314" s="367"/>
      <c r="T314" s="368"/>
      <c r="AT314" s="363" t="s">
        <v>153</v>
      </c>
      <c r="AU314" s="363" t="s">
        <v>88</v>
      </c>
      <c r="AV314" s="361" t="s">
        <v>88</v>
      </c>
      <c r="AW314" s="361" t="s">
        <v>34</v>
      </c>
      <c r="AX314" s="361" t="s">
        <v>86</v>
      </c>
      <c r="AY314" s="363" t="s">
        <v>142</v>
      </c>
    </row>
    <row r="315" spans="1:65" s="270" customFormat="1" ht="21.75" customHeight="1" x14ac:dyDescent="0.2">
      <c r="A315" s="143"/>
      <c r="B315" s="144"/>
      <c r="C315" s="385" t="s">
        <v>763</v>
      </c>
      <c r="D315" s="385" t="s">
        <v>242</v>
      </c>
      <c r="E315" s="386" t="s">
        <v>985</v>
      </c>
      <c r="F315" s="401" t="s">
        <v>986</v>
      </c>
      <c r="G315" s="388" t="s">
        <v>293</v>
      </c>
      <c r="H315" s="389">
        <v>34</v>
      </c>
      <c r="I315" s="86"/>
      <c r="J315" s="390">
        <f>ROUND(I315*H315,2)</f>
        <v>0</v>
      </c>
      <c r="K315" s="387" t="s">
        <v>148</v>
      </c>
      <c r="L315" s="391"/>
      <c r="M315" s="392" t="s">
        <v>1</v>
      </c>
      <c r="N315" s="393" t="s">
        <v>44</v>
      </c>
      <c r="O315" s="346">
        <v>0</v>
      </c>
      <c r="P315" s="346">
        <f>O315*H315</f>
        <v>0</v>
      </c>
      <c r="Q315" s="346">
        <v>1.9E-3</v>
      </c>
      <c r="R315" s="346">
        <f>Q315*H315</f>
        <v>6.4600000000000005E-2</v>
      </c>
      <c r="S315" s="346">
        <v>0</v>
      </c>
      <c r="T315" s="347">
        <f>S315*H315</f>
        <v>0</v>
      </c>
      <c r="U315" s="143"/>
      <c r="V315" s="143"/>
      <c r="W315" s="143"/>
      <c r="X315" s="143"/>
      <c r="Y315" s="143"/>
      <c r="Z315" s="143"/>
      <c r="AA315" s="143"/>
      <c r="AB315" s="143"/>
      <c r="AC315" s="143"/>
      <c r="AD315" s="143"/>
      <c r="AE315" s="143"/>
      <c r="AR315" s="348" t="s">
        <v>205</v>
      </c>
      <c r="AT315" s="348" t="s">
        <v>242</v>
      </c>
      <c r="AU315" s="348" t="s">
        <v>88</v>
      </c>
      <c r="AY315" s="132" t="s">
        <v>142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32" t="s">
        <v>86</v>
      </c>
      <c r="BK315" s="231">
        <f>ROUND(I315*H315,2)</f>
        <v>0</v>
      </c>
      <c r="BL315" s="132" t="s">
        <v>149</v>
      </c>
      <c r="BM315" s="348" t="s">
        <v>987</v>
      </c>
    </row>
    <row r="316" spans="1:65" s="270" customFormat="1" ht="16.5" customHeight="1" x14ac:dyDescent="0.2">
      <c r="A316" s="143"/>
      <c r="B316" s="144"/>
      <c r="C316" s="338" t="s">
        <v>767</v>
      </c>
      <c r="D316" s="338" t="s">
        <v>144</v>
      </c>
      <c r="E316" s="339" t="s">
        <v>988</v>
      </c>
      <c r="F316" s="340" t="s">
        <v>989</v>
      </c>
      <c r="G316" s="341" t="s">
        <v>268</v>
      </c>
      <c r="H316" s="342">
        <v>373.51</v>
      </c>
      <c r="I316" s="85"/>
      <c r="J316" s="343">
        <f>ROUND(I316*H316,2)</f>
        <v>0</v>
      </c>
      <c r="K316" s="340" t="s">
        <v>148</v>
      </c>
      <c r="L316" s="144"/>
      <c r="M316" s="344" t="s">
        <v>1</v>
      </c>
      <c r="N316" s="345" t="s">
        <v>44</v>
      </c>
      <c r="O316" s="346">
        <v>4.3999999999999997E-2</v>
      </c>
      <c r="P316" s="346">
        <f>O316*H316</f>
        <v>16.434439999999999</v>
      </c>
      <c r="Q316" s="346">
        <v>0</v>
      </c>
      <c r="R316" s="346">
        <f>Q316*H316</f>
        <v>0</v>
      </c>
      <c r="S316" s="346">
        <v>0</v>
      </c>
      <c r="T316" s="347">
        <f>S316*H316</f>
        <v>0</v>
      </c>
      <c r="U316" s="143"/>
      <c r="V316" s="143"/>
      <c r="W316" s="143"/>
      <c r="X316" s="143"/>
      <c r="Y316" s="143"/>
      <c r="Z316" s="143"/>
      <c r="AA316" s="143"/>
      <c r="AB316" s="143"/>
      <c r="AC316" s="143"/>
      <c r="AD316" s="143"/>
      <c r="AE316" s="143"/>
      <c r="AR316" s="348" t="s">
        <v>149</v>
      </c>
      <c r="AT316" s="348" t="s">
        <v>144</v>
      </c>
      <c r="AU316" s="348" t="s">
        <v>88</v>
      </c>
      <c r="AY316" s="132" t="s">
        <v>142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32" t="s">
        <v>86</v>
      </c>
      <c r="BK316" s="231">
        <f>ROUND(I316*H316,2)</f>
        <v>0</v>
      </c>
      <c r="BL316" s="132" t="s">
        <v>149</v>
      </c>
      <c r="BM316" s="348" t="s">
        <v>990</v>
      </c>
    </row>
    <row r="317" spans="1:65" s="270" customFormat="1" ht="21.75" customHeight="1" x14ac:dyDescent="0.2">
      <c r="A317" s="143"/>
      <c r="B317" s="144"/>
      <c r="C317" s="338" t="s">
        <v>771</v>
      </c>
      <c r="D317" s="338" t="s">
        <v>144</v>
      </c>
      <c r="E317" s="339" t="s">
        <v>991</v>
      </c>
      <c r="F317" s="340" t="s">
        <v>992</v>
      </c>
      <c r="G317" s="341" t="s">
        <v>268</v>
      </c>
      <c r="H317" s="342">
        <v>373.51</v>
      </c>
      <c r="I317" s="85"/>
      <c r="J317" s="343">
        <f>ROUND(I317*H317,2)</f>
        <v>0</v>
      </c>
      <c r="K317" s="340" t="s">
        <v>148</v>
      </c>
      <c r="L317" s="144"/>
      <c r="M317" s="344" t="s">
        <v>1</v>
      </c>
      <c r="N317" s="345" t="s">
        <v>44</v>
      </c>
      <c r="O317" s="346">
        <v>7.9000000000000001E-2</v>
      </c>
      <c r="P317" s="346">
        <f>O317*H317</f>
        <v>29.507290000000001</v>
      </c>
      <c r="Q317" s="346">
        <v>0</v>
      </c>
      <c r="R317" s="346">
        <f>Q317*H317</f>
        <v>0</v>
      </c>
      <c r="S317" s="346">
        <v>0</v>
      </c>
      <c r="T317" s="347">
        <f>S317*H317</f>
        <v>0</v>
      </c>
      <c r="U317" s="143"/>
      <c r="V317" s="143"/>
      <c r="W317" s="143"/>
      <c r="X317" s="143"/>
      <c r="Y317" s="143"/>
      <c r="Z317" s="143"/>
      <c r="AA317" s="143"/>
      <c r="AB317" s="143"/>
      <c r="AC317" s="143"/>
      <c r="AD317" s="143"/>
      <c r="AE317" s="143"/>
      <c r="AR317" s="348" t="s">
        <v>149</v>
      </c>
      <c r="AT317" s="348" t="s">
        <v>144</v>
      </c>
      <c r="AU317" s="348" t="s">
        <v>88</v>
      </c>
      <c r="AY317" s="132" t="s">
        <v>142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32" t="s">
        <v>86</v>
      </c>
      <c r="BK317" s="231">
        <f>ROUND(I317*H317,2)</f>
        <v>0</v>
      </c>
      <c r="BL317" s="132" t="s">
        <v>149</v>
      </c>
      <c r="BM317" s="348" t="s">
        <v>993</v>
      </c>
    </row>
    <row r="318" spans="1:65" s="361" customFormat="1" ht="11.25" x14ac:dyDescent="0.2">
      <c r="B318" s="362"/>
      <c r="D318" s="349" t="s">
        <v>153</v>
      </c>
      <c r="E318" s="363" t="s">
        <v>1</v>
      </c>
      <c r="F318" s="364" t="s">
        <v>870</v>
      </c>
      <c r="H318" s="365">
        <v>373.51</v>
      </c>
      <c r="I318" s="262"/>
      <c r="L318" s="362"/>
      <c r="M318" s="366"/>
      <c r="N318" s="367"/>
      <c r="O318" s="367"/>
      <c r="P318" s="367"/>
      <c r="Q318" s="367"/>
      <c r="R318" s="367"/>
      <c r="S318" s="367"/>
      <c r="T318" s="368"/>
      <c r="AT318" s="363" t="s">
        <v>153</v>
      </c>
      <c r="AU318" s="363" t="s">
        <v>88</v>
      </c>
      <c r="AV318" s="361" t="s">
        <v>88</v>
      </c>
      <c r="AW318" s="361" t="s">
        <v>34</v>
      </c>
      <c r="AX318" s="361" t="s">
        <v>86</v>
      </c>
      <c r="AY318" s="363" t="s">
        <v>142</v>
      </c>
    </row>
    <row r="319" spans="1:65" s="270" customFormat="1" ht="21.75" customHeight="1" x14ac:dyDescent="0.2">
      <c r="A319" s="143"/>
      <c r="B319" s="144"/>
      <c r="C319" s="338" t="s">
        <v>775</v>
      </c>
      <c r="D319" s="338" t="s">
        <v>144</v>
      </c>
      <c r="E319" s="339" t="s">
        <v>994</v>
      </c>
      <c r="F319" s="340" t="s">
        <v>995</v>
      </c>
      <c r="G319" s="341" t="s">
        <v>293</v>
      </c>
      <c r="H319" s="342">
        <v>6</v>
      </c>
      <c r="I319" s="85"/>
      <c r="J319" s="343">
        <f>ROUND(I319*H319,2)</f>
        <v>0</v>
      </c>
      <c r="K319" s="340" t="s">
        <v>148</v>
      </c>
      <c r="L319" s="144"/>
      <c r="M319" s="344" t="s">
        <v>1</v>
      </c>
      <c r="N319" s="345" t="s">
        <v>44</v>
      </c>
      <c r="O319" s="346">
        <v>10.3</v>
      </c>
      <c r="P319" s="346">
        <f>O319*H319</f>
        <v>61.800000000000004</v>
      </c>
      <c r="Q319" s="346">
        <v>0.46009</v>
      </c>
      <c r="R319" s="346">
        <f>Q319*H319</f>
        <v>2.7605399999999998</v>
      </c>
      <c r="S319" s="346">
        <v>0</v>
      </c>
      <c r="T319" s="347">
        <f>S319*H319</f>
        <v>0</v>
      </c>
      <c r="U319" s="143"/>
      <c r="V319" s="143"/>
      <c r="W319" s="143"/>
      <c r="X319" s="143"/>
      <c r="Y319" s="143"/>
      <c r="Z319" s="143"/>
      <c r="AA319" s="143"/>
      <c r="AB319" s="143"/>
      <c r="AC319" s="143"/>
      <c r="AD319" s="143"/>
      <c r="AE319" s="143"/>
      <c r="AR319" s="348" t="s">
        <v>149</v>
      </c>
      <c r="AT319" s="348" t="s">
        <v>144</v>
      </c>
      <c r="AU319" s="348" t="s">
        <v>88</v>
      </c>
      <c r="AY319" s="132" t="s">
        <v>142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32" t="s">
        <v>86</v>
      </c>
      <c r="BK319" s="231">
        <f>ROUND(I319*H319,2)</f>
        <v>0</v>
      </c>
      <c r="BL319" s="132" t="s">
        <v>149</v>
      </c>
      <c r="BM319" s="348" t="s">
        <v>996</v>
      </c>
    </row>
    <row r="320" spans="1:65" s="270" customFormat="1" ht="16.5" customHeight="1" x14ac:dyDescent="0.2">
      <c r="A320" s="143"/>
      <c r="B320" s="144"/>
      <c r="C320" s="338" t="s">
        <v>777</v>
      </c>
      <c r="D320" s="338" t="s">
        <v>144</v>
      </c>
      <c r="E320" s="339" t="s">
        <v>537</v>
      </c>
      <c r="F320" s="340" t="s">
        <v>538</v>
      </c>
      <c r="G320" s="341" t="s">
        <v>293</v>
      </c>
      <c r="H320" s="342">
        <v>34</v>
      </c>
      <c r="I320" s="85"/>
      <c r="J320" s="343">
        <f>ROUND(I320*H320,2)</f>
        <v>0</v>
      </c>
      <c r="K320" s="340" t="s">
        <v>148</v>
      </c>
      <c r="L320" s="144"/>
      <c r="M320" s="344" t="s">
        <v>1</v>
      </c>
      <c r="N320" s="345" t="s">
        <v>44</v>
      </c>
      <c r="O320" s="346">
        <v>0.86299999999999999</v>
      </c>
      <c r="P320" s="346">
        <f>O320*H320</f>
        <v>29.341999999999999</v>
      </c>
      <c r="Q320" s="346">
        <v>0.12303</v>
      </c>
      <c r="R320" s="346">
        <f>Q320*H320</f>
        <v>4.18302</v>
      </c>
      <c r="S320" s="346">
        <v>0</v>
      </c>
      <c r="T320" s="347">
        <f>S320*H320</f>
        <v>0</v>
      </c>
      <c r="U320" s="143"/>
      <c r="V320" s="143"/>
      <c r="W320" s="143"/>
      <c r="X320" s="143"/>
      <c r="Y320" s="143"/>
      <c r="Z320" s="143"/>
      <c r="AA320" s="143"/>
      <c r="AB320" s="143"/>
      <c r="AC320" s="143"/>
      <c r="AD320" s="143"/>
      <c r="AE320" s="143"/>
      <c r="AR320" s="348" t="s">
        <v>149</v>
      </c>
      <c r="AT320" s="348" t="s">
        <v>144</v>
      </c>
      <c r="AU320" s="348" t="s">
        <v>88</v>
      </c>
      <c r="AY320" s="132" t="s">
        <v>142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32" t="s">
        <v>86</v>
      </c>
      <c r="BK320" s="231">
        <f>ROUND(I320*H320,2)</f>
        <v>0</v>
      </c>
      <c r="BL320" s="132" t="s">
        <v>149</v>
      </c>
      <c r="BM320" s="348" t="s">
        <v>997</v>
      </c>
    </row>
    <row r="321" spans="1:65" s="354" customFormat="1" ht="11.25" x14ac:dyDescent="0.2">
      <c r="B321" s="355"/>
      <c r="D321" s="349" t="s">
        <v>153</v>
      </c>
      <c r="E321" s="356" t="s">
        <v>1</v>
      </c>
      <c r="F321" s="357" t="s">
        <v>878</v>
      </c>
      <c r="H321" s="356" t="s">
        <v>1</v>
      </c>
      <c r="I321" s="261"/>
      <c r="L321" s="355"/>
      <c r="M321" s="358"/>
      <c r="N321" s="359"/>
      <c r="O321" s="359"/>
      <c r="P321" s="359"/>
      <c r="Q321" s="359"/>
      <c r="R321" s="359"/>
      <c r="S321" s="359"/>
      <c r="T321" s="360"/>
      <c r="AT321" s="356" t="s">
        <v>153</v>
      </c>
      <c r="AU321" s="356" t="s">
        <v>88</v>
      </c>
      <c r="AV321" s="354" t="s">
        <v>86</v>
      </c>
      <c r="AW321" s="354" t="s">
        <v>34</v>
      </c>
      <c r="AX321" s="354" t="s">
        <v>79</v>
      </c>
      <c r="AY321" s="356" t="s">
        <v>142</v>
      </c>
    </row>
    <row r="322" spans="1:65" s="361" customFormat="1" ht="11.25" x14ac:dyDescent="0.2">
      <c r="B322" s="362"/>
      <c r="D322" s="349" t="s">
        <v>153</v>
      </c>
      <c r="E322" s="363" t="s">
        <v>1</v>
      </c>
      <c r="F322" s="364" t="s">
        <v>366</v>
      </c>
      <c r="H322" s="365">
        <v>34</v>
      </c>
      <c r="I322" s="262"/>
      <c r="L322" s="362"/>
      <c r="M322" s="366"/>
      <c r="N322" s="367"/>
      <c r="O322" s="367"/>
      <c r="P322" s="367"/>
      <c r="Q322" s="367"/>
      <c r="R322" s="367"/>
      <c r="S322" s="367"/>
      <c r="T322" s="368"/>
      <c r="AT322" s="363" t="s">
        <v>153</v>
      </c>
      <c r="AU322" s="363" t="s">
        <v>88</v>
      </c>
      <c r="AV322" s="361" t="s">
        <v>88</v>
      </c>
      <c r="AW322" s="361" t="s">
        <v>34</v>
      </c>
      <c r="AX322" s="361" t="s">
        <v>86</v>
      </c>
      <c r="AY322" s="363" t="s">
        <v>142</v>
      </c>
    </row>
    <row r="323" spans="1:65" s="270" customFormat="1" ht="16.5" customHeight="1" x14ac:dyDescent="0.2">
      <c r="A323" s="143"/>
      <c r="B323" s="144"/>
      <c r="C323" s="385" t="s">
        <v>779</v>
      </c>
      <c r="D323" s="385" t="s">
        <v>242</v>
      </c>
      <c r="E323" s="386" t="s">
        <v>540</v>
      </c>
      <c r="F323" s="401" t="s">
        <v>541</v>
      </c>
      <c r="G323" s="388" t="s">
        <v>520</v>
      </c>
      <c r="H323" s="389">
        <v>34</v>
      </c>
      <c r="I323" s="86"/>
      <c r="J323" s="390">
        <f>ROUND(I323*H323,2)</f>
        <v>0</v>
      </c>
      <c r="K323" s="387" t="s">
        <v>1</v>
      </c>
      <c r="L323" s="391"/>
      <c r="M323" s="392" t="s">
        <v>1</v>
      </c>
      <c r="N323" s="393" t="s">
        <v>44</v>
      </c>
      <c r="O323" s="346">
        <v>0</v>
      </c>
      <c r="P323" s="346">
        <f>O323*H323</f>
        <v>0</v>
      </c>
      <c r="Q323" s="346">
        <v>7.1000000000000004E-3</v>
      </c>
      <c r="R323" s="346">
        <f>Q323*H323</f>
        <v>0.2414</v>
      </c>
      <c r="S323" s="346">
        <v>0</v>
      </c>
      <c r="T323" s="347">
        <f>S323*H323</f>
        <v>0</v>
      </c>
      <c r="U323" s="143"/>
      <c r="V323" s="143"/>
      <c r="W323" s="143"/>
      <c r="X323" s="143"/>
      <c r="Y323" s="143"/>
      <c r="Z323" s="143"/>
      <c r="AA323" s="143"/>
      <c r="AB323" s="143"/>
      <c r="AC323" s="143"/>
      <c r="AD323" s="143"/>
      <c r="AE323" s="143"/>
      <c r="AR323" s="348" t="s">
        <v>205</v>
      </c>
      <c r="AT323" s="348" t="s">
        <v>242</v>
      </c>
      <c r="AU323" s="348" t="s">
        <v>88</v>
      </c>
      <c r="AY323" s="132" t="s">
        <v>142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32" t="s">
        <v>86</v>
      </c>
      <c r="BK323" s="231">
        <f>ROUND(I323*H323,2)</f>
        <v>0</v>
      </c>
      <c r="BL323" s="132" t="s">
        <v>149</v>
      </c>
      <c r="BM323" s="348" t="s">
        <v>998</v>
      </c>
    </row>
    <row r="324" spans="1:65" s="270" customFormat="1" ht="16.5" customHeight="1" x14ac:dyDescent="0.2">
      <c r="A324" s="143"/>
      <c r="B324" s="144"/>
      <c r="C324" s="385"/>
      <c r="D324" s="385"/>
      <c r="E324" s="386"/>
      <c r="F324" s="387"/>
      <c r="G324" s="388"/>
      <c r="H324" s="389"/>
      <c r="I324" s="86"/>
      <c r="J324" s="390"/>
      <c r="K324" s="387"/>
      <c r="L324" s="391"/>
      <c r="M324" s="392"/>
      <c r="N324" s="393"/>
      <c r="O324" s="346"/>
      <c r="P324" s="346"/>
      <c r="Q324" s="346"/>
      <c r="R324" s="346"/>
      <c r="S324" s="346"/>
      <c r="T324" s="347"/>
      <c r="U324" s="143"/>
      <c r="V324" s="143"/>
      <c r="W324" s="143"/>
      <c r="X324" s="143"/>
      <c r="Y324" s="143"/>
      <c r="Z324" s="143"/>
      <c r="AA324" s="143"/>
      <c r="AB324" s="143"/>
      <c r="AC324" s="143"/>
      <c r="AD324" s="143"/>
      <c r="AE324" s="143"/>
      <c r="AR324" s="348"/>
      <c r="AT324" s="348"/>
      <c r="AU324" s="348"/>
      <c r="AY324" s="132"/>
      <c r="BE324" s="231"/>
      <c r="BF324" s="231"/>
      <c r="BG324" s="231"/>
      <c r="BH324" s="231"/>
      <c r="BI324" s="231"/>
      <c r="BJ324" s="132"/>
      <c r="BK324" s="231"/>
      <c r="BL324" s="132"/>
      <c r="BM324" s="348"/>
    </row>
    <row r="325" spans="1:65" s="270" customFormat="1" ht="16.5" customHeight="1" x14ac:dyDescent="0.2">
      <c r="A325" s="143"/>
      <c r="B325" s="144"/>
      <c r="C325" s="338" t="s">
        <v>789</v>
      </c>
      <c r="D325" s="338" t="s">
        <v>144</v>
      </c>
      <c r="E325" s="339" t="s">
        <v>780</v>
      </c>
      <c r="F325" s="340" t="s">
        <v>781</v>
      </c>
      <c r="G325" s="341" t="s">
        <v>268</v>
      </c>
      <c r="H325" s="342">
        <v>373.51</v>
      </c>
      <c r="I325" s="85"/>
      <c r="J325" s="343">
        <f>ROUND(I325*H325,2)</f>
        <v>0</v>
      </c>
      <c r="K325" s="340" t="s">
        <v>148</v>
      </c>
      <c r="L325" s="144"/>
      <c r="M325" s="344" t="s">
        <v>1</v>
      </c>
      <c r="N325" s="345" t="s">
        <v>44</v>
      </c>
      <c r="O325" s="346">
        <v>2.5000000000000001E-2</v>
      </c>
      <c r="P325" s="346">
        <f>O325*H325</f>
        <v>9.3377499999999998</v>
      </c>
      <c r="Q325" s="346">
        <v>9.0000000000000006E-5</v>
      </c>
      <c r="R325" s="346">
        <f>Q325*H325</f>
        <v>3.3615900000000004E-2</v>
      </c>
      <c r="S325" s="346">
        <v>0</v>
      </c>
      <c r="T325" s="347">
        <f>S325*H325</f>
        <v>0</v>
      </c>
      <c r="U325" s="143"/>
      <c r="V325" s="143"/>
      <c r="W325" s="143"/>
      <c r="X325" s="143"/>
      <c r="Y325" s="143"/>
      <c r="Z325" s="143"/>
      <c r="AA325" s="143"/>
      <c r="AB325" s="143"/>
      <c r="AC325" s="143"/>
      <c r="AD325" s="143"/>
      <c r="AE325" s="143"/>
      <c r="AR325" s="348" t="s">
        <v>149</v>
      </c>
      <c r="AT325" s="348" t="s">
        <v>144</v>
      </c>
      <c r="AU325" s="348" t="s">
        <v>88</v>
      </c>
      <c r="AY325" s="132" t="s">
        <v>142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32" t="s">
        <v>86</v>
      </c>
      <c r="BK325" s="231">
        <f>ROUND(I325*H325,2)</f>
        <v>0</v>
      </c>
      <c r="BL325" s="132" t="s">
        <v>149</v>
      </c>
      <c r="BM325" s="348" t="s">
        <v>999</v>
      </c>
    </row>
    <row r="326" spans="1:65" s="361" customFormat="1" ht="11.25" x14ac:dyDescent="0.2">
      <c r="B326" s="362"/>
      <c r="D326" s="349" t="s">
        <v>153</v>
      </c>
      <c r="E326" s="363" t="s">
        <v>1</v>
      </c>
      <c r="F326" s="364" t="s">
        <v>870</v>
      </c>
      <c r="H326" s="365">
        <v>373.51</v>
      </c>
      <c r="I326" s="262"/>
      <c r="L326" s="362"/>
      <c r="M326" s="366"/>
      <c r="N326" s="367"/>
      <c r="O326" s="367"/>
      <c r="P326" s="367"/>
      <c r="Q326" s="367"/>
      <c r="R326" s="367"/>
      <c r="S326" s="367"/>
      <c r="T326" s="368"/>
      <c r="AT326" s="363" t="s">
        <v>153</v>
      </c>
      <c r="AU326" s="363" t="s">
        <v>88</v>
      </c>
      <c r="AV326" s="361" t="s">
        <v>88</v>
      </c>
      <c r="AW326" s="361" t="s">
        <v>34</v>
      </c>
      <c r="AX326" s="361" t="s">
        <v>86</v>
      </c>
      <c r="AY326" s="363" t="s">
        <v>142</v>
      </c>
    </row>
    <row r="327" spans="1:65" s="270" customFormat="1" ht="21.75" customHeight="1" x14ac:dyDescent="0.2">
      <c r="A327" s="143"/>
      <c r="B327" s="144"/>
      <c r="C327" s="338" t="s">
        <v>794</v>
      </c>
      <c r="D327" s="338" t="s">
        <v>144</v>
      </c>
      <c r="E327" s="339" t="s">
        <v>546</v>
      </c>
      <c r="F327" s="340" t="s">
        <v>547</v>
      </c>
      <c r="G327" s="341" t="s">
        <v>293</v>
      </c>
      <c r="H327" s="342">
        <v>3</v>
      </c>
      <c r="I327" s="85"/>
      <c r="J327" s="343">
        <f>ROUND(I327*H327,2)</f>
        <v>0</v>
      </c>
      <c r="K327" s="340" t="s">
        <v>1</v>
      </c>
      <c r="L327" s="144"/>
      <c r="M327" s="344" t="s">
        <v>1</v>
      </c>
      <c r="N327" s="345" t="s">
        <v>44</v>
      </c>
      <c r="O327" s="346">
        <v>3.3000000000000002E-2</v>
      </c>
      <c r="P327" s="346">
        <f>O327*H327</f>
        <v>9.9000000000000005E-2</v>
      </c>
      <c r="Q327" s="346">
        <v>1.4999999999999999E-4</v>
      </c>
      <c r="R327" s="346">
        <f>Q327*H327</f>
        <v>4.4999999999999999E-4</v>
      </c>
      <c r="S327" s="346">
        <v>0</v>
      </c>
      <c r="T327" s="347">
        <f>S327*H327</f>
        <v>0</v>
      </c>
      <c r="U327" s="143"/>
      <c r="V327" s="143"/>
      <c r="W327" s="143"/>
      <c r="X327" s="143"/>
      <c r="Y327" s="143"/>
      <c r="Z327" s="143"/>
      <c r="AA327" s="143"/>
      <c r="AB327" s="143"/>
      <c r="AC327" s="143"/>
      <c r="AD327" s="143"/>
      <c r="AE327" s="143"/>
      <c r="AR327" s="348" t="s">
        <v>149</v>
      </c>
      <c r="AT327" s="348" t="s">
        <v>144</v>
      </c>
      <c r="AU327" s="348" t="s">
        <v>88</v>
      </c>
      <c r="AY327" s="132" t="s">
        <v>142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32" t="s">
        <v>86</v>
      </c>
      <c r="BK327" s="231">
        <f>ROUND(I327*H327,2)</f>
        <v>0</v>
      </c>
      <c r="BL327" s="132" t="s">
        <v>149</v>
      </c>
      <c r="BM327" s="348" t="s">
        <v>1000</v>
      </c>
    </row>
    <row r="328" spans="1:65" s="354" customFormat="1" ht="11.25" x14ac:dyDescent="0.2">
      <c r="B328" s="355"/>
      <c r="D328" s="349" t="s">
        <v>153</v>
      </c>
      <c r="E328" s="356" t="s">
        <v>1</v>
      </c>
      <c r="F328" s="357" t="s">
        <v>549</v>
      </c>
      <c r="H328" s="356" t="s">
        <v>1</v>
      </c>
      <c r="I328" s="261"/>
      <c r="L328" s="355"/>
      <c r="M328" s="358"/>
      <c r="N328" s="359"/>
      <c r="O328" s="359"/>
      <c r="P328" s="359"/>
      <c r="Q328" s="359"/>
      <c r="R328" s="359"/>
      <c r="S328" s="359"/>
      <c r="T328" s="360"/>
      <c r="AT328" s="356" t="s">
        <v>153</v>
      </c>
      <c r="AU328" s="356" t="s">
        <v>88</v>
      </c>
      <c r="AV328" s="354" t="s">
        <v>86</v>
      </c>
      <c r="AW328" s="354" t="s">
        <v>34</v>
      </c>
      <c r="AX328" s="354" t="s">
        <v>79</v>
      </c>
      <c r="AY328" s="356" t="s">
        <v>142</v>
      </c>
    </row>
    <row r="329" spans="1:65" s="361" customFormat="1" ht="11.25" x14ac:dyDescent="0.2">
      <c r="B329" s="362"/>
      <c r="D329" s="349" t="s">
        <v>153</v>
      </c>
      <c r="E329" s="363" t="s">
        <v>1</v>
      </c>
      <c r="F329" s="364" t="s">
        <v>165</v>
      </c>
      <c r="H329" s="365">
        <v>3</v>
      </c>
      <c r="I329" s="262"/>
      <c r="L329" s="362"/>
      <c r="M329" s="366"/>
      <c r="N329" s="367"/>
      <c r="O329" s="367"/>
      <c r="P329" s="367"/>
      <c r="Q329" s="367"/>
      <c r="R329" s="367"/>
      <c r="S329" s="367"/>
      <c r="T329" s="368"/>
      <c r="AT329" s="363" t="s">
        <v>153</v>
      </c>
      <c r="AU329" s="363" t="s">
        <v>88</v>
      </c>
      <c r="AV329" s="361" t="s">
        <v>88</v>
      </c>
      <c r="AW329" s="361" t="s">
        <v>34</v>
      </c>
      <c r="AX329" s="361" t="s">
        <v>86</v>
      </c>
      <c r="AY329" s="363" t="s">
        <v>142</v>
      </c>
    </row>
    <row r="330" spans="1:65" s="270" customFormat="1" ht="21.75" customHeight="1" x14ac:dyDescent="0.2">
      <c r="A330" s="143"/>
      <c r="B330" s="144"/>
      <c r="C330" s="338" t="s">
        <v>798</v>
      </c>
      <c r="D330" s="338" t="s">
        <v>144</v>
      </c>
      <c r="E330" s="339" t="s">
        <v>1001</v>
      </c>
      <c r="F330" s="340" t="s">
        <v>1002</v>
      </c>
      <c r="G330" s="341" t="s">
        <v>293</v>
      </c>
      <c r="H330" s="342">
        <v>2</v>
      </c>
      <c r="I330" s="85"/>
      <c r="J330" s="343">
        <f>ROUND(I330*H330,2)</f>
        <v>0</v>
      </c>
      <c r="K330" s="340" t="s">
        <v>1</v>
      </c>
      <c r="L330" s="144"/>
      <c r="M330" s="344" t="s">
        <v>1</v>
      </c>
      <c r="N330" s="345" t="s">
        <v>44</v>
      </c>
      <c r="O330" s="346">
        <v>6.6000000000000003E-2</v>
      </c>
      <c r="P330" s="346">
        <f>O330*H330</f>
        <v>0.13200000000000001</v>
      </c>
      <c r="Q330" s="346">
        <v>2.0000000000000001E-4</v>
      </c>
      <c r="R330" s="346">
        <f>Q330*H330</f>
        <v>4.0000000000000002E-4</v>
      </c>
      <c r="S330" s="346">
        <v>0</v>
      </c>
      <c r="T330" s="347">
        <f>S330*H330</f>
        <v>0</v>
      </c>
      <c r="U330" s="143"/>
      <c r="V330" s="143"/>
      <c r="W330" s="143"/>
      <c r="X330" s="143"/>
      <c r="Y330" s="143"/>
      <c r="Z330" s="143"/>
      <c r="AA330" s="143"/>
      <c r="AB330" s="143"/>
      <c r="AC330" s="143"/>
      <c r="AD330" s="143"/>
      <c r="AE330" s="143"/>
      <c r="AR330" s="348" t="s">
        <v>149</v>
      </c>
      <c r="AT330" s="348" t="s">
        <v>144</v>
      </c>
      <c r="AU330" s="348" t="s">
        <v>88</v>
      </c>
      <c r="AY330" s="132" t="s">
        <v>142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32" t="s">
        <v>86</v>
      </c>
      <c r="BK330" s="231">
        <f>ROUND(I330*H330,2)</f>
        <v>0</v>
      </c>
      <c r="BL330" s="132" t="s">
        <v>149</v>
      </c>
      <c r="BM330" s="348" t="s">
        <v>1003</v>
      </c>
    </row>
    <row r="331" spans="1:65" s="354" customFormat="1" ht="11.25" x14ac:dyDescent="0.2">
      <c r="B331" s="355"/>
      <c r="D331" s="349" t="s">
        <v>153</v>
      </c>
      <c r="E331" s="356" t="s">
        <v>1</v>
      </c>
      <c r="F331" s="357" t="s">
        <v>549</v>
      </c>
      <c r="H331" s="356" t="s">
        <v>1</v>
      </c>
      <c r="I331" s="261"/>
      <c r="L331" s="355"/>
      <c r="M331" s="358"/>
      <c r="N331" s="359"/>
      <c r="O331" s="359"/>
      <c r="P331" s="359"/>
      <c r="Q331" s="359"/>
      <c r="R331" s="359"/>
      <c r="S331" s="359"/>
      <c r="T331" s="360"/>
      <c r="AT331" s="356" t="s">
        <v>153</v>
      </c>
      <c r="AU331" s="356" t="s">
        <v>88</v>
      </c>
      <c r="AV331" s="354" t="s">
        <v>86</v>
      </c>
      <c r="AW331" s="354" t="s">
        <v>34</v>
      </c>
      <c r="AX331" s="354" t="s">
        <v>79</v>
      </c>
      <c r="AY331" s="356" t="s">
        <v>142</v>
      </c>
    </row>
    <row r="332" spans="1:65" s="361" customFormat="1" ht="11.25" x14ac:dyDescent="0.2">
      <c r="B332" s="362"/>
      <c r="D332" s="349" t="s">
        <v>153</v>
      </c>
      <c r="E332" s="363" t="s">
        <v>1</v>
      </c>
      <c r="F332" s="364" t="s">
        <v>88</v>
      </c>
      <c r="H332" s="365">
        <v>2</v>
      </c>
      <c r="I332" s="262"/>
      <c r="L332" s="362"/>
      <c r="M332" s="366"/>
      <c r="N332" s="367"/>
      <c r="O332" s="367"/>
      <c r="P332" s="367"/>
      <c r="Q332" s="367"/>
      <c r="R332" s="367"/>
      <c r="S332" s="367"/>
      <c r="T332" s="368"/>
      <c r="AT332" s="363" t="s">
        <v>153</v>
      </c>
      <c r="AU332" s="363" t="s">
        <v>88</v>
      </c>
      <c r="AV332" s="361" t="s">
        <v>88</v>
      </c>
      <c r="AW332" s="361" t="s">
        <v>34</v>
      </c>
      <c r="AX332" s="361" t="s">
        <v>86</v>
      </c>
      <c r="AY332" s="363" t="s">
        <v>142</v>
      </c>
    </row>
    <row r="333" spans="1:65" s="325" customFormat="1" ht="22.9" customHeight="1" x14ac:dyDescent="0.2">
      <c r="B333" s="326"/>
      <c r="D333" s="327" t="s">
        <v>78</v>
      </c>
      <c r="E333" s="336" t="s">
        <v>209</v>
      </c>
      <c r="F333" s="336" t="s">
        <v>388</v>
      </c>
      <c r="I333" s="259"/>
      <c r="J333" s="337">
        <f>BK333</f>
        <v>0</v>
      </c>
      <c r="L333" s="326"/>
      <c r="M333" s="330"/>
      <c r="N333" s="331"/>
      <c r="O333" s="331"/>
      <c r="P333" s="332">
        <f>SUM(P334:P349)</f>
        <v>7.8747059999999998</v>
      </c>
      <c r="Q333" s="331"/>
      <c r="R333" s="332">
        <f>SUM(R334:R349)</f>
        <v>5.4477280000000003E-2</v>
      </c>
      <c r="S333" s="331"/>
      <c r="T333" s="333">
        <f>SUM(T334:T349)</f>
        <v>9.4500000000000001E-2</v>
      </c>
      <c r="AR333" s="327" t="s">
        <v>86</v>
      </c>
      <c r="AT333" s="334" t="s">
        <v>78</v>
      </c>
      <c r="AU333" s="334" t="s">
        <v>86</v>
      </c>
      <c r="AY333" s="327" t="s">
        <v>142</v>
      </c>
      <c r="BK333" s="335">
        <f>SUM(BK334:BK349)</f>
        <v>0</v>
      </c>
    </row>
    <row r="334" spans="1:65" s="270" customFormat="1" ht="33" customHeight="1" x14ac:dyDescent="0.2">
      <c r="A334" s="143"/>
      <c r="B334" s="144"/>
      <c r="C334" s="338" t="s">
        <v>803</v>
      </c>
      <c r="D334" s="338" t="s">
        <v>144</v>
      </c>
      <c r="E334" s="339" t="s">
        <v>785</v>
      </c>
      <c r="F334" s="340" t="s">
        <v>786</v>
      </c>
      <c r="G334" s="341" t="s">
        <v>268</v>
      </c>
      <c r="H334" s="342">
        <v>3.1</v>
      </c>
      <c r="I334" s="85"/>
      <c r="J334" s="343">
        <f>ROUND(I334*H334,2)</f>
        <v>0</v>
      </c>
      <c r="K334" s="340" t="s">
        <v>148</v>
      </c>
      <c r="L334" s="144"/>
      <c r="M334" s="344" t="s">
        <v>1</v>
      </c>
      <c r="N334" s="345" t="s">
        <v>44</v>
      </c>
      <c r="O334" s="346">
        <v>0.24</v>
      </c>
      <c r="P334" s="346">
        <f>O334*H334</f>
        <v>0.74399999999999999</v>
      </c>
      <c r="Q334" s="346">
        <v>1.0000000000000001E-5</v>
      </c>
      <c r="R334" s="346">
        <f>Q334*H334</f>
        <v>3.1000000000000001E-5</v>
      </c>
      <c r="S334" s="346">
        <v>0</v>
      </c>
      <c r="T334" s="347">
        <f>S334*H334</f>
        <v>0</v>
      </c>
      <c r="U334" s="143"/>
      <c r="V334" s="143"/>
      <c r="W334" s="143"/>
      <c r="X334" s="143"/>
      <c r="Y334" s="143"/>
      <c r="Z334" s="143"/>
      <c r="AA334" s="143"/>
      <c r="AB334" s="143"/>
      <c r="AC334" s="143"/>
      <c r="AD334" s="143"/>
      <c r="AE334" s="143"/>
      <c r="AR334" s="348" t="s">
        <v>149</v>
      </c>
      <c r="AT334" s="348" t="s">
        <v>144</v>
      </c>
      <c r="AU334" s="348" t="s">
        <v>88</v>
      </c>
      <c r="AY334" s="132" t="s">
        <v>142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32" t="s">
        <v>86</v>
      </c>
      <c r="BK334" s="231">
        <f>ROUND(I334*H334,2)</f>
        <v>0</v>
      </c>
      <c r="BL334" s="132" t="s">
        <v>149</v>
      </c>
      <c r="BM334" s="348" t="s">
        <v>1004</v>
      </c>
    </row>
    <row r="335" spans="1:65" s="354" customFormat="1" ht="11.25" x14ac:dyDescent="0.2">
      <c r="B335" s="355"/>
      <c r="D335" s="349" t="s">
        <v>153</v>
      </c>
      <c r="E335" s="356" t="s">
        <v>1</v>
      </c>
      <c r="F335" s="357" t="s">
        <v>236</v>
      </c>
      <c r="H335" s="356" t="s">
        <v>1</v>
      </c>
      <c r="I335" s="261"/>
      <c r="L335" s="355"/>
      <c r="M335" s="358"/>
      <c r="N335" s="359"/>
      <c r="O335" s="359"/>
      <c r="P335" s="359"/>
      <c r="Q335" s="359"/>
      <c r="R335" s="359"/>
      <c r="S335" s="359"/>
      <c r="T335" s="360"/>
      <c r="AT335" s="356" t="s">
        <v>153</v>
      </c>
      <c r="AU335" s="356" t="s">
        <v>88</v>
      </c>
      <c r="AV335" s="354" t="s">
        <v>86</v>
      </c>
      <c r="AW335" s="354" t="s">
        <v>34</v>
      </c>
      <c r="AX335" s="354" t="s">
        <v>79</v>
      </c>
      <c r="AY335" s="356" t="s">
        <v>142</v>
      </c>
    </row>
    <row r="336" spans="1:65" s="361" customFormat="1" ht="11.25" x14ac:dyDescent="0.2">
      <c r="B336" s="362"/>
      <c r="D336" s="349" t="s">
        <v>153</v>
      </c>
      <c r="E336" s="363" t="s">
        <v>1</v>
      </c>
      <c r="F336" s="364" t="s">
        <v>1005</v>
      </c>
      <c r="H336" s="365">
        <v>3.1</v>
      </c>
      <c r="I336" s="262"/>
      <c r="L336" s="362"/>
      <c r="M336" s="366"/>
      <c r="N336" s="367"/>
      <c r="O336" s="367"/>
      <c r="P336" s="367"/>
      <c r="Q336" s="367"/>
      <c r="R336" s="367"/>
      <c r="S336" s="367"/>
      <c r="T336" s="368"/>
      <c r="AT336" s="363" t="s">
        <v>153</v>
      </c>
      <c r="AU336" s="363" t="s">
        <v>88</v>
      </c>
      <c r="AV336" s="361" t="s">
        <v>88</v>
      </c>
      <c r="AW336" s="361" t="s">
        <v>34</v>
      </c>
      <c r="AX336" s="361" t="s">
        <v>86</v>
      </c>
      <c r="AY336" s="363" t="s">
        <v>142</v>
      </c>
    </row>
    <row r="337" spans="1:65" s="270" customFormat="1" ht="44.25" customHeight="1" x14ac:dyDescent="0.2">
      <c r="A337" s="143"/>
      <c r="B337" s="144"/>
      <c r="C337" s="338" t="s">
        <v>808</v>
      </c>
      <c r="D337" s="338" t="s">
        <v>144</v>
      </c>
      <c r="E337" s="339" t="s">
        <v>790</v>
      </c>
      <c r="F337" s="340" t="s">
        <v>1006</v>
      </c>
      <c r="G337" s="341" t="s">
        <v>268</v>
      </c>
      <c r="H337" s="342">
        <v>3.1</v>
      </c>
      <c r="I337" s="85"/>
      <c r="J337" s="343">
        <f>ROUND(I337*H337,2)</f>
        <v>0</v>
      </c>
      <c r="K337" s="340" t="s">
        <v>148</v>
      </c>
      <c r="L337" s="144"/>
      <c r="M337" s="344" t="s">
        <v>1</v>
      </c>
      <c r="N337" s="345" t="s">
        <v>44</v>
      </c>
      <c r="O337" s="346">
        <v>0.104</v>
      </c>
      <c r="P337" s="346">
        <f>O337*H337</f>
        <v>0.32240000000000002</v>
      </c>
      <c r="Q337" s="346">
        <v>3.4000000000000002E-4</v>
      </c>
      <c r="R337" s="346">
        <f>Q337*H337</f>
        <v>1.054E-3</v>
      </c>
      <c r="S337" s="346">
        <v>0</v>
      </c>
      <c r="T337" s="347">
        <f>S337*H337</f>
        <v>0</v>
      </c>
      <c r="U337" s="143"/>
      <c r="V337" s="143"/>
      <c r="W337" s="143"/>
      <c r="X337" s="143"/>
      <c r="Y337" s="143"/>
      <c r="Z337" s="143"/>
      <c r="AA337" s="143"/>
      <c r="AB337" s="143"/>
      <c r="AC337" s="143"/>
      <c r="AD337" s="143"/>
      <c r="AE337" s="143"/>
      <c r="AR337" s="348" t="s">
        <v>149</v>
      </c>
      <c r="AT337" s="348" t="s">
        <v>144</v>
      </c>
      <c r="AU337" s="348" t="s">
        <v>88</v>
      </c>
      <c r="AY337" s="132" t="s">
        <v>142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32" t="s">
        <v>86</v>
      </c>
      <c r="BK337" s="231">
        <f>ROUND(I337*H337,2)</f>
        <v>0</v>
      </c>
      <c r="BL337" s="132" t="s">
        <v>149</v>
      </c>
      <c r="BM337" s="348" t="s">
        <v>1007</v>
      </c>
    </row>
    <row r="338" spans="1:65" s="354" customFormat="1" ht="11.25" x14ac:dyDescent="0.2">
      <c r="B338" s="355"/>
      <c r="D338" s="349" t="s">
        <v>153</v>
      </c>
      <c r="E338" s="356" t="s">
        <v>1</v>
      </c>
      <c r="F338" s="357" t="s">
        <v>236</v>
      </c>
      <c r="H338" s="356" t="s">
        <v>1</v>
      </c>
      <c r="I338" s="261"/>
      <c r="L338" s="355"/>
      <c r="M338" s="358"/>
      <c r="N338" s="359"/>
      <c r="O338" s="359"/>
      <c r="P338" s="359"/>
      <c r="Q338" s="359"/>
      <c r="R338" s="359"/>
      <c r="S338" s="359"/>
      <c r="T338" s="360"/>
      <c r="AT338" s="356" t="s">
        <v>153</v>
      </c>
      <c r="AU338" s="356" t="s">
        <v>88</v>
      </c>
      <c r="AV338" s="354" t="s">
        <v>86</v>
      </c>
      <c r="AW338" s="354" t="s">
        <v>34</v>
      </c>
      <c r="AX338" s="354" t="s">
        <v>79</v>
      </c>
      <c r="AY338" s="356" t="s">
        <v>142</v>
      </c>
    </row>
    <row r="339" spans="1:65" s="361" customFormat="1" ht="11.25" x14ac:dyDescent="0.2">
      <c r="B339" s="362"/>
      <c r="D339" s="349" t="s">
        <v>153</v>
      </c>
      <c r="E339" s="363" t="s">
        <v>1</v>
      </c>
      <c r="F339" s="364" t="s">
        <v>1005</v>
      </c>
      <c r="H339" s="365">
        <v>3.1</v>
      </c>
      <c r="I339" s="262"/>
      <c r="L339" s="362"/>
      <c r="M339" s="366"/>
      <c r="N339" s="367"/>
      <c r="O339" s="367"/>
      <c r="P339" s="367"/>
      <c r="Q339" s="367"/>
      <c r="R339" s="367"/>
      <c r="S339" s="367"/>
      <c r="T339" s="368"/>
      <c r="AT339" s="363" t="s">
        <v>153</v>
      </c>
      <c r="AU339" s="363" t="s">
        <v>88</v>
      </c>
      <c r="AV339" s="361" t="s">
        <v>88</v>
      </c>
      <c r="AW339" s="361" t="s">
        <v>34</v>
      </c>
      <c r="AX339" s="361" t="s">
        <v>86</v>
      </c>
      <c r="AY339" s="363" t="s">
        <v>142</v>
      </c>
    </row>
    <row r="340" spans="1:65" s="270" customFormat="1" ht="44.25" customHeight="1" x14ac:dyDescent="0.2">
      <c r="A340" s="143"/>
      <c r="B340" s="144"/>
      <c r="C340" s="338" t="s">
        <v>812</v>
      </c>
      <c r="D340" s="338" t="s">
        <v>144</v>
      </c>
      <c r="E340" s="339" t="s">
        <v>390</v>
      </c>
      <c r="F340" s="340" t="s">
        <v>391</v>
      </c>
      <c r="G340" s="341" t="s">
        <v>181</v>
      </c>
      <c r="H340" s="342">
        <v>6.0000000000000001E-3</v>
      </c>
      <c r="I340" s="85"/>
      <c r="J340" s="343">
        <f>ROUND(I340*H340,2)</f>
        <v>0</v>
      </c>
      <c r="K340" s="340" t="s">
        <v>1</v>
      </c>
      <c r="L340" s="144"/>
      <c r="M340" s="344" t="s">
        <v>1</v>
      </c>
      <c r="N340" s="345" t="s">
        <v>44</v>
      </c>
      <c r="O340" s="346">
        <v>42.051000000000002</v>
      </c>
      <c r="P340" s="346">
        <f>O340*H340</f>
        <v>0.25230600000000003</v>
      </c>
      <c r="Q340" s="346">
        <v>2.5791300000000001</v>
      </c>
      <c r="R340" s="346">
        <f>Q340*H340</f>
        <v>1.547478E-2</v>
      </c>
      <c r="S340" s="346">
        <v>0</v>
      </c>
      <c r="T340" s="347">
        <f>S340*H340</f>
        <v>0</v>
      </c>
      <c r="U340" s="143"/>
      <c r="V340" s="143"/>
      <c r="W340" s="143"/>
      <c r="X340" s="143"/>
      <c r="Y340" s="143"/>
      <c r="Z340" s="143"/>
      <c r="AA340" s="143"/>
      <c r="AB340" s="143"/>
      <c r="AC340" s="143"/>
      <c r="AD340" s="143"/>
      <c r="AE340" s="143"/>
      <c r="AR340" s="348" t="s">
        <v>149</v>
      </c>
      <c r="AT340" s="348" t="s">
        <v>144</v>
      </c>
      <c r="AU340" s="348" t="s">
        <v>88</v>
      </c>
      <c r="AY340" s="132" t="s">
        <v>142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32" t="s">
        <v>86</v>
      </c>
      <c r="BK340" s="231">
        <f>ROUND(I340*H340,2)</f>
        <v>0</v>
      </c>
      <c r="BL340" s="132" t="s">
        <v>149</v>
      </c>
      <c r="BM340" s="348" t="s">
        <v>1008</v>
      </c>
    </row>
    <row r="341" spans="1:65" s="354" customFormat="1" ht="22.5" x14ac:dyDescent="0.2">
      <c r="B341" s="355"/>
      <c r="D341" s="349" t="s">
        <v>153</v>
      </c>
      <c r="E341" s="356" t="s">
        <v>1</v>
      </c>
      <c r="F341" s="357" t="s">
        <v>1009</v>
      </c>
      <c r="H341" s="356" t="s">
        <v>1</v>
      </c>
      <c r="I341" s="261"/>
      <c r="L341" s="355"/>
      <c r="M341" s="358"/>
      <c r="N341" s="359"/>
      <c r="O341" s="359"/>
      <c r="P341" s="359"/>
      <c r="Q341" s="359"/>
      <c r="R341" s="359"/>
      <c r="S341" s="359"/>
      <c r="T341" s="360"/>
      <c r="AT341" s="356" t="s">
        <v>153</v>
      </c>
      <c r="AU341" s="356" t="s">
        <v>88</v>
      </c>
      <c r="AV341" s="354" t="s">
        <v>86</v>
      </c>
      <c r="AW341" s="354" t="s">
        <v>34</v>
      </c>
      <c r="AX341" s="354" t="s">
        <v>79</v>
      </c>
      <c r="AY341" s="356" t="s">
        <v>142</v>
      </c>
    </row>
    <row r="342" spans="1:65" s="361" customFormat="1" ht="11.25" x14ac:dyDescent="0.2">
      <c r="B342" s="362"/>
      <c r="D342" s="349" t="s">
        <v>153</v>
      </c>
      <c r="E342" s="363" t="s">
        <v>1</v>
      </c>
      <c r="F342" s="364" t="s">
        <v>1010</v>
      </c>
      <c r="H342" s="365">
        <v>6.0000000000000001E-3</v>
      </c>
      <c r="I342" s="262"/>
      <c r="L342" s="362"/>
      <c r="M342" s="366"/>
      <c r="N342" s="367"/>
      <c r="O342" s="367"/>
      <c r="P342" s="367"/>
      <c r="Q342" s="367"/>
      <c r="R342" s="367"/>
      <c r="S342" s="367"/>
      <c r="T342" s="368"/>
      <c r="AT342" s="363" t="s">
        <v>153</v>
      </c>
      <c r="AU342" s="363" t="s">
        <v>88</v>
      </c>
      <c r="AV342" s="361" t="s">
        <v>88</v>
      </c>
      <c r="AW342" s="361" t="s">
        <v>34</v>
      </c>
      <c r="AX342" s="361" t="s">
        <v>86</v>
      </c>
      <c r="AY342" s="363" t="s">
        <v>142</v>
      </c>
    </row>
    <row r="343" spans="1:65" s="270" customFormat="1" ht="33" customHeight="1" x14ac:dyDescent="0.2">
      <c r="A343" s="143"/>
      <c r="B343" s="144"/>
      <c r="C343" s="338" t="s">
        <v>816</v>
      </c>
      <c r="D343" s="338" t="s">
        <v>144</v>
      </c>
      <c r="E343" s="339" t="s">
        <v>1011</v>
      </c>
      <c r="F343" s="340" t="s">
        <v>1012</v>
      </c>
      <c r="G343" s="341" t="s">
        <v>268</v>
      </c>
      <c r="H343" s="342">
        <v>0.75</v>
      </c>
      <c r="I343" s="85"/>
      <c r="J343" s="343">
        <f>ROUND(I343*H343,2)</f>
        <v>0</v>
      </c>
      <c r="K343" s="340" t="s">
        <v>148</v>
      </c>
      <c r="L343" s="144"/>
      <c r="M343" s="344" t="s">
        <v>1</v>
      </c>
      <c r="N343" s="345" t="s">
        <v>44</v>
      </c>
      <c r="O343" s="346">
        <v>3.2</v>
      </c>
      <c r="P343" s="346">
        <f>O343*H343</f>
        <v>2.4000000000000004</v>
      </c>
      <c r="Q343" s="346">
        <v>3.0899999999999999E-3</v>
      </c>
      <c r="R343" s="346">
        <f>Q343*H343</f>
        <v>2.3175000000000001E-3</v>
      </c>
      <c r="S343" s="346">
        <v>0.126</v>
      </c>
      <c r="T343" s="347">
        <f>S343*H343</f>
        <v>9.4500000000000001E-2</v>
      </c>
      <c r="U343" s="143"/>
      <c r="V343" s="143"/>
      <c r="W343" s="143"/>
      <c r="X343" s="143"/>
      <c r="Y343" s="143"/>
      <c r="Z343" s="143"/>
      <c r="AA343" s="143"/>
      <c r="AB343" s="143"/>
      <c r="AC343" s="143"/>
      <c r="AD343" s="143"/>
      <c r="AE343" s="143"/>
      <c r="AR343" s="348" t="s">
        <v>149</v>
      </c>
      <c r="AT343" s="348" t="s">
        <v>144</v>
      </c>
      <c r="AU343" s="348" t="s">
        <v>88</v>
      </c>
      <c r="AY343" s="132" t="s">
        <v>142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32" t="s">
        <v>86</v>
      </c>
      <c r="BK343" s="231">
        <f>ROUND(I343*H343,2)</f>
        <v>0</v>
      </c>
      <c r="BL343" s="132" t="s">
        <v>149</v>
      </c>
      <c r="BM343" s="348" t="s">
        <v>1013</v>
      </c>
    </row>
    <row r="344" spans="1:65" s="361" customFormat="1" ht="11.25" x14ac:dyDescent="0.2">
      <c r="B344" s="362"/>
      <c r="D344" s="349" t="s">
        <v>153</v>
      </c>
      <c r="E344" s="363" t="s">
        <v>1</v>
      </c>
      <c r="F344" s="364" t="s">
        <v>1014</v>
      </c>
      <c r="H344" s="365">
        <v>0.75</v>
      </c>
      <c r="I344" s="262"/>
      <c r="L344" s="362"/>
      <c r="M344" s="366"/>
      <c r="N344" s="367"/>
      <c r="O344" s="367"/>
      <c r="P344" s="367"/>
      <c r="Q344" s="367"/>
      <c r="R344" s="367"/>
      <c r="S344" s="367"/>
      <c r="T344" s="368"/>
      <c r="AT344" s="363" t="s">
        <v>153</v>
      </c>
      <c r="AU344" s="363" t="s">
        <v>88</v>
      </c>
      <c r="AV344" s="361" t="s">
        <v>88</v>
      </c>
      <c r="AW344" s="361" t="s">
        <v>34</v>
      </c>
      <c r="AX344" s="361" t="s">
        <v>86</v>
      </c>
      <c r="AY344" s="363" t="s">
        <v>142</v>
      </c>
    </row>
    <row r="345" spans="1:65" s="270" customFormat="1" ht="16.5" customHeight="1" x14ac:dyDescent="0.2">
      <c r="A345" s="143"/>
      <c r="B345" s="144"/>
      <c r="C345" s="338" t="s">
        <v>818</v>
      </c>
      <c r="D345" s="338" t="s">
        <v>144</v>
      </c>
      <c r="E345" s="339" t="s">
        <v>1015</v>
      </c>
      <c r="F345" s="340" t="s">
        <v>1016</v>
      </c>
      <c r="G345" s="341" t="s">
        <v>147</v>
      </c>
      <c r="H345" s="342">
        <v>4</v>
      </c>
      <c r="I345" s="85"/>
      <c r="J345" s="343">
        <f>ROUND(I345*H345,2)</f>
        <v>0</v>
      </c>
      <c r="K345" s="340" t="s">
        <v>792</v>
      </c>
      <c r="L345" s="144"/>
      <c r="M345" s="344" t="s">
        <v>1</v>
      </c>
      <c r="N345" s="345" t="s">
        <v>44</v>
      </c>
      <c r="O345" s="346">
        <v>0.70399999999999996</v>
      </c>
      <c r="P345" s="346">
        <f>O345*H345</f>
        <v>2.8159999999999998</v>
      </c>
      <c r="Q345" s="346">
        <v>8.8999999999999999E-3</v>
      </c>
      <c r="R345" s="346">
        <f>Q345*H345</f>
        <v>3.56E-2</v>
      </c>
      <c r="S345" s="346">
        <v>0</v>
      </c>
      <c r="T345" s="347">
        <f>S345*H345</f>
        <v>0</v>
      </c>
      <c r="U345" s="143"/>
      <c r="V345" s="143"/>
      <c r="W345" s="143"/>
      <c r="X345" s="143"/>
      <c r="Y345" s="143"/>
      <c r="Z345" s="143"/>
      <c r="AA345" s="143"/>
      <c r="AB345" s="143"/>
      <c r="AC345" s="143"/>
      <c r="AD345" s="143"/>
      <c r="AE345" s="143"/>
      <c r="AR345" s="348" t="s">
        <v>149</v>
      </c>
      <c r="AT345" s="348" t="s">
        <v>144</v>
      </c>
      <c r="AU345" s="348" t="s">
        <v>88</v>
      </c>
      <c r="AY345" s="132" t="s">
        <v>142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32" t="s">
        <v>86</v>
      </c>
      <c r="BK345" s="231">
        <f>ROUND(I345*H345,2)</f>
        <v>0</v>
      </c>
      <c r="BL345" s="132" t="s">
        <v>149</v>
      </c>
      <c r="BM345" s="348" t="s">
        <v>1017</v>
      </c>
    </row>
    <row r="346" spans="1:65" s="354" customFormat="1" ht="11.25" x14ac:dyDescent="0.2">
      <c r="B346" s="355"/>
      <c r="D346" s="349" t="s">
        <v>153</v>
      </c>
      <c r="E346" s="356" t="s">
        <v>1</v>
      </c>
      <c r="F346" s="357" t="s">
        <v>549</v>
      </c>
      <c r="H346" s="356" t="s">
        <v>1</v>
      </c>
      <c r="I346" s="261"/>
      <c r="L346" s="355"/>
      <c r="M346" s="358"/>
      <c r="N346" s="359"/>
      <c r="O346" s="359"/>
      <c r="P346" s="359"/>
      <c r="Q346" s="359"/>
      <c r="R346" s="359"/>
      <c r="S346" s="359"/>
      <c r="T346" s="360"/>
      <c r="AT346" s="356" t="s">
        <v>153</v>
      </c>
      <c r="AU346" s="356" t="s">
        <v>88</v>
      </c>
      <c r="AV346" s="354" t="s">
        <v>86</v>
      </c>
      <c r="AW346" s="354" t="s">
        <v>34</v>
      </c>
      <c r="AX346" s="354" t="s">
        <v>79</v>
      </c>
      <c r="AY346" s="356" t="s">
        <v>142</v>
      </c>
    </row>
    <row r="347" spans="1:65" s="361" customFormat="1" ht="11.25" x14ac:dyDescent="0.2">
      <c r="B347" s="362"/>
      <c r="D347" s="349" t="s">
        <v>153</v>
      </c>
      <c r="E347" s="363" t="s">
        <v>1</v>
      </c>
      <c r="F347" s="364" t="s">
        <v>1018</v>
      </c>
      <c r="H347" s="365">
        <v>4</v>
      </c>
      <c r="I347" s="262"/>
      <c r="L347" s="362"/>
      <c r="M347" s="366"/>
      <c r="N347" s="367"/>
      <c r="O347" s="367"/>
      <c r="P347" s="367"/>
      <c r="Q347" s="367"/>
      <c r="R347" s="367"/>
      <c r="S347" s="367"/>
      <c r="T347" s="368"/>
      <c r="AT347" s="363" t="s">
        <v>153</v>
      </c>
      <c r="AU347" s="363" t="s">
        <v>88</v>
      </c>
      <c r="AV347" s="361" t="s">
        <v>88</v>
      </c>
      <c r="AW347" s="361" t="s">
        <v>34</v>
      </c>
      <c r="AX347" s="361" t="s">
        <v>86</v>
      </c>
      <c r="AY347" s="363" t="s">
        <v>142</v>
      </c>
    </row>
    <row r="348" spans="1:65" s="270" customFormat="1" ht="21.75" customHeight="1" x14ac:dyDescent="0.2">
      <c r="A348" s="143"/>
      <c r="B348" s="144"/>
      <c r="C348" s="338" t="s">
        <v>1019</v>
      </c>
      <c r="D348" s="338" t="s">
        <v>144</v>
      </c>
      <c r="E348" s="339" t="s">
        <v>1020</v>
      </c>
      <c r="F348" s="340" t="s">
        <v>1021</v>
      </c>
      <c r="G348" s="341" t="s">
        <v>147</v>
      </c>
      <c r="H348" s="342">
        <v>4</v>
      </c>
      <c r="I348" s="85"/>
      <c r="J348" s="343">
        <f>ROUND(I348*H348,2)</f>
        <v>0</v>
      </c>
      <c r="K348" s="340" t="s">
        <v>148</v>
      </c>
      <c r="L348" s="144"/>
      <c r="M348" s="344" t="s">
        <v>1</v>
      </c>
      <c r="N348" s="345" t="s">
        <v>44</v>
      </c>
      <c r="O348" s="346">
        <v>0.28499999999999998</v>
      </c>
      <c r="P348" s="346">
        <f>O348*H348</f>
        <v>1.1399999999999999</v>
      </c>
      <c r="Q348" s="346">
        <v>0</v>
      </c>
      <c r="R348" s="346">
        <f>Q348*H348</f>
        <v>0</v>
      </c>
      <c r="S348" s="346">
        <v>0</v>
      </c>
      <c r="T348" s="347">
        <f>S348*H348</f>
        <v>0</v>
      </c>
      <c r="U348" s="143"/>
      <c r="V348" s="143"/>
      <c r="W348" s="143"/>
      <c r="X348" s="143"/>
      <c r="Y348" s="143"/>
      <c r="Z348" s="143"/>
      <c r="AA348" s="143"/>
      <c r="AB348" s="143"/>
      <c r="AC348" s="143"/>
      <c r="AD348" s="143"/>
      <c r="AE348" s="143"/>
      <c r="AR348" s="348" t="s">
        <v>149</v>
      </c>
      <c r="AT348" s="348" t="s">
        <v>144</v>
      </c>
      <c r="AU348" s="348" t="s">
        <v>88</v>
      </c>
      <c r="AY348" s="132" t="s">
        <v>142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32" t="s">
        <v>86</v>
      </c>
      <c r="BK348" s="231">
        <f>ROUND(I348*H348,2)</f>
        <v>0</v>
      </c>
      <c r="BL348" s="132" t="s">
        <v>149</v>
      </c>
      <c r="BM348" s="348" t="s">
        <v>1022</v>
      </c>
    </row>
    <row r="349" spans="1:65" s="270" customFormat="1" ht="21.75" customHeight="1" x14ac:dyDescent="0.2">
      <c r="A349" s="143"/>
      <c r="B349" s="144"/>
      <c r="C349" s="338" t="s">
        <v>1023</v>
      </c>
      <c r="D349" s="338" t="s">
        <v>144</v>
      </c>
      <c r="E349" s="339"/>
      <c r="F349" s="340" t="s">
        <v>1166</v>
      </c>
      <c r="G349" s="341" t="s">
        <v>147</v>
      </c>
      <c r="H349" s="342">
        <v>4</v>
      </c>
      <c r="I349" s="85"/>
      <c r="J349" s="343">
        <f>ROUND(I349*H349,2)</f>
        <v>0</v>
      </c>
      <c r="K349" s="340" t="s">
        <v>148</v>
      </c>
      <c r="L349" s="144"/>
      <c r="M349" s="344" t="s">
        <v>1</v>
      </c>
      <c r="N349" s="345" t="s">
        <v>44</v>
      </c>
      <c r="O349" s="346">
        <v>0.05</v>
      </c>
      <c r="P349" s="346">
        <f>O349*H349</f>
        <v>0.2</v>
      </c>
      <c r="Q349" s="346">
        <v>0</v>
      </c>
      <c r="R349" s="346">
        <f>Q349*H349</f>
        <v>0</v>
      </c>
      <c r="S349" s="346">
        <v>0</v>
      </c>
      <c r="T349" s="347">
        <f>S349*H349</f>
        <v>0</v>
      </c>
      <c r="U349" s="143"/>
      <c r="V349" s="143"/>
      <c r="W349" s="143"/>
      <c r="X349" s="143"/>
      <c r="Y349" s="143"/>
      <c r="Z349" s="143"/>
      <c r="AA349" s="143"/>
      <c r="AB349" s="143"/>
      <c r="AC349" s="143"/>
      <c r="AD349" s="143"/>
      <c r="AE349" s="143"/>
      <c r="AR349" s="348" t="s">
        <v>149</v>
      </c>
      <c r="AT349" s="348" t="s">
        <v>144</v>
      </c>
      <c r="AU349" s="348" t="s">
        <v>88</v>
      </c>
      <c r="AY349" s="132" t="s">
        <v>142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32" t="s">
        <v>86</v>
      </c>
      <c r="BK349" s="231">
        <f>ROUND(I349*H349,2)</f>
        <v>0</v>
      </c>
      <c r="BL349" s="132" t="s">
        <v>149</v>
      </c>
      <c r="BM349" s="348" t="s">
        <v>1024</v>
      </c>
    </row>
    <row r="350" spans="1:65" s="325" customFormat="1" ht="22.9" customHeight="1" x14ac:dyDescent="0.2">
      <c r="B350" s="326"/>
      <c r="D350" s="327" t="s">
        <v>78</v>
      </c>
      <c r="E350" s="336" t="s">
        <v>406</v>
      </c>
      <c r="F350" s="336" t="s">
        <v>407</v>
      </c>
      <c r="I350" s="259"/>
      <c r="J350" s="337">
        <f>BK350</f>
        <v>0</v>
      </c>
      <c r="L350" s="326"/>
      <c r="M350" s="330"/>
      <c r="N350" s="331"/>
      <c r="O350" s="331"/>
      <c r="P350" s="332">
        <f>P351</f>
        <v>13.491432</v>
      </c>
      <c r="Q350" s="331"/>
      <c r="R350" s="332">
        <f>R351</f>
        <v>0</v>
      </c>
      <c r="S350" s="331"/>
      <c r="T350" s="333">
        <f>T351</f>
        <v>0</v>
      </c>
      <c r="AR350" s="327" t="s">
        <v>86</v>
      </c>
      <c r="AT350" s="334" t="s">
        <v>78</v>
      </c>
      <c r="AU350" s="334" t="s">
        <v>86</v>
      </c>
      <c r="AY350" s="327" t="s">
        <v>142</v>
      </c>
      <c r="BK350" s="335">
        <f>BK351</f>
        <v>0</v>
      </c>
    </row>
    <row r="351" spans="1:65" s="270" customFormat="1" ht="33" customHeight="1" x14ac:dyDescent="0.2">
      <c r="A351" s="143"/>
      <c r="B351" s="144"/>
      <c r="C351" s="338" t="s">
        <v>1025</v>
      </c>
      <c r="D351" s="338" t="s">
        <v>144</v>
      </c>
      <c r="E351" s="339" t="s">
        <v>552</v>
      </c>
      <c r="F351" s="340" t="s">
        <v>553</v>
      </c>
      <c r="G351" s="341" t="s">
        <v>245</v>
      </c>
      <c r="H351" s="342">
        <v>16.294</v>
      </c>
      <c r="I351" s="85"/>
      <c r="J351" s="343">
        <f>ROUND(I351*H351,2)</f>
        <v>0</v>
      </c>
      <c r="K351" s="340" t="s">
        <v>148</v>
      </c>
      <c r="L351" s="144"/>
      <c r="M351" s="344" t="s">
        <v>1</v>
      </c>
      <c r="N351" s="345" t="s">
        <v>44</v>
      </c>
      <c r="O351" s="346">
        <v>0.82799999999999996</v>
      </c>
      <c r="P351" s="346">
        <f>O351*H351</f>
        <v>13.491432</v>
      </c>
      <c r="Q351" s="346">
        <v>0</v>
      </c>
      <c r="R351" s="346">
        <f>Q351*H351</f>
        <v>0</v>
      </c>
      <c r="S351" s="346">
        <v>0</v>
      </c>
      <c r="T351" s="347">
        <f>S351*H351</f>
        <v>0</v>
      </c>
      <c r="U351" s="143"/>
      <c r="V351" s="143"/>
      <c r="W351" s="143"/>
      <c r="X351" s="143"/>
      <c r="Y351" s="143"/>
      <c r="Z351" s="143"/>
      <c r="AA351" s="143"/>
      <c r="AB351" s="143"/>
      <c r="AC351" s="143"/>
      <c r="AD351" s="143"/>
      <c r="AE351" s="143"/>
      <c r="AR351" s="348" t="s">
        <v>149</v>
      </c>
      <c r="AT351" s="348" t="s">
        <v>144</v>
      </c>
      <c r="AU351" s="348" t="s">
        <v>88</v>
      </c>
      <c r="AY351" s="132" t="s">
        <v>142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32" t="s">
        <v>86</v>
      </c>
      <c r="BK351" s="231">
        <f>ROUND(I351*H351,2)</f>
        <v>0</v>
      </c>
      <c r="BL351" s="132" t="s">
        <v>149</v>
      </c>
      <c r="BM351" s="348" t="s">
        <v>1026</v>
      </c>
    </row>
    <row r="352" spans="1:65" s="325" customFormat="1" ht="25.9" customHeight="1" x14ac:dyDescent="0.2">
      <c r="B352" s="326"/>
      <c r="D352" s="327" t="s">
        <v>78</v>
      </c>
      <c r="E352" s="328" t="s">
        <v>412</v>
      </c>
      <c r="F352" s="328" t="s">
        <v>413</v>
      </c>
      <c r="I352" s="259"/>
      <c r="J352" s="329">
        <f>BK352</f>
        <v>0</v>
      </c>
      <c r="L352" s="326"/>
      <c r="M352" s="330"/>
      <c r="N352" s="331"/>
      <c r="O352" s="331"/>
      <c r="P352" s="332">
        <f>SUM(P353:P354)</f>
        <v>0</v>
      </c>
      <c r="Q352" s="331"/>
      <c r="R352" s="332">
        <f>SUM(R353:R354)</f>
        <v>0</v>
      </c>
      <c r="S352" s="331"/>
      <c r="T352" s="333">
        <f>SUM(T353:T354)</f>
        <v>0</v>
      </c>
      <c r="AR352" s="327" t="s">
        <v>149</v>
      </c>
      <c r="AT352" s="334" t="s">
        <v>78</v>
      </c>
      <c r="AU352" s="334" t="s">
        <v>79</v>
      </c>
      <c r="AY352" s="327" t="s">
        <v>142</v>
      </c>
      <c r="BK352" s="335">
        <f>SUM(BK353:BK354)</f>
        <v>0</v>
      </c>
    </row>
    <row r="353" spans="1:65" s="270" customFormat="1" ht="16.5" customHeight="1" x14ac:dyDescent="0.2">
      <c r="A353" s="143"/>
      <c r="B353" s="144"/>
      <c r="C353" s="338" t="s">
        <v>1027</v>
      </c>
      <c r="D353" s="338" t="s">
        <v>144</v>
      </c>
      <c r="E353" s="339" t="s">
        <v>1028</v>
      </c>
      <c r="F353" s="340" t="s">
        <v>1029</v>
      </c>
      <c r="G353" s="341" t="s">
        <v>268</v>
      </c>
      <c r="H353" s="342">
        <v>373.51</v>
      </c>
      <c r="I353" s="85"/>
      <c r="J353" s="343">
        <f>ROUND(I353*H353,2)</f>
        <v>0</v>
      </c>
      <c r="K353" s="340" t="s">
        <v>1</v>
      </c>
      <c r="L353" s="144"/>
      <c r="M353" s="344" t="s">
        <v>1</v>
      </c>
      <c r="N353" s="345" t="s">
        <v>44</v>
      </c>
      <c r="O353" s="346">
        <v>0</v>
      </c>
      <c r="P353" s="346">
        <f>O353*H353</f>
        <v>0</v>
      </c>
      <c r="Q353" s="346">
        <v>0</v>
      </c>
      <c r="R353" s="346">
        <f>Q353*H353</f>
        <v>0</v>
      </c>
      <c r="S353" s="346">
        <v>0</v>
      </c>
      <c r="T353" s="347">
        <f>S353*H353</f>
        <v>0</v>
      </c>
      <c r="U353" s="143"/>
      <c r="V353" s="143"/>
      <c r="W353" s="143"/>
      <c r="X353" s="143"/>
      <c r="Y353" s="143"/>
      <c r="Z353" s="143"/>
      <c r="AA353" s="143"/>
      <c r="AB353" s="143"/>
      <c r="AC353" s="143"/>
      <c r="AD353" s="143"/>
      <c r="AE353" s="143"/>
      <c r="AR353" s="348" t="s">
        <v>1030</v>
      </c>
      <c r="AT353" s="348" t="s">
        <v>144</v>
      </c>
      <c r="AU353" s="348" t="s">
        <v>86</v>
      </c>
      <c r="AY353" s="132" t="s">
        <v>142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32" t="s">
        <v>86</v>
      </c>
      <c r="BK353" s="231">
        <f>ROUND(I353*H353,2)</f>
        <v>0</v>
      </c>
      <c r="BL353" s="132" t="s">
        <v>1030</v>
      </c>
      <c r="BM353" s="348" t="s">
        <v>1031</v>
      </c>
    </row>
    <row r="354" spans="1:65" s="270" customFormat="1" ht="16.5" customHeight="1" x14ac:dyDescent="0.2">
      <c r="A354" s="143"/>
      <c r="B354" s="144"/>
      <c r="C354" s="338" t="s">
        <v>1032</v>
      </c>
      <c r="D354" s="338" t="s">
        <v>144</v>
      </c>
      <c r="E354" s="339" t="s">
        <v>1033</v>
      </c>
      <c r="F354" s="340" t="s">
        <v>1034</v>
      </c>
      <c r="G354" s="341" t="s">
        <v>357</v>
      </c>
      <c r="H354" s="342">
        <v>1</v>
      </c>
      <c r="I354" s="85"/>
      <c r="J354" s="343">
        <f>ROUND(I354*H354,2)</f>
        <v>0</v>
      </c>
      <c r="K354" s="340" t="s">
        <v>1</v>
      </c>
      <c r="L354" s="144"/>
      <c r="M354" s="394" t="s">
        <v>1</v>
      </c>
      <c r="N354" s="395" t="s">
        <v>44</v>
      </c>
      <c r="O354" s="396">
        <v>0</v>
      </c>
      <c r="P354" s="396">
        <f>O354*H354</f>
        <v>0</v>
      </c>
      <c r="Q354" s="396">
        <v>0</v>
      </c>
      <c r="R354" s="396">
        <f>Q354*H354</f>
        <v>0</v>
      </c>
      <c r="S354" s="396">
        <v>0</v>
      </c>
      <c r="T354" s="397">
        <f>S354*H354</f>
        <v>0</v>
      </c>
      <c r="U354" s="143"/>
      <c r="V354" s="143"/>
      <c r="W354" s="143"/>
      <c r="X354" s="143"/>
      <c r="Y354" s="143"/>
      <c r="Z354" s="143"/>
      <c r="AA354" s="143"/>
      <c r="AB354" s="143"/>
      <c r="AC354" s="143"/>
      <c r="AD354" s="143"/>
      <c r="AE354" s="143"/>
      <c r="AR354" s="348" t="s">
        <v>1030</v>
      </c>
      <c r="AT354" s="348" t="s">
        <v>144</v>
      </c>
      <c r="AU354" s="348" t="s">
        <v>86</v>
      </c>
      <c r="AY354" s="132" t="s">
        <v>142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32" t="s">
        <v>86</v>
      </c>
      <c r="BK354" s="231">
        <f>ROUND(I354*H354,2)</f>
        <v>0</v>
      </c>
      <c r="BL354" s="132" t="s">
        <v>1030</v>
      </c>
      <c r="BM354" s="348" t="s">
        <v>1035</v>
      </c>
    </row>
    <row r="355" spans="1:65" s="270" customFormat="1" ht="6.95" customHeight="1" x14ac:dyDescent="0.2">
      <c r="A355" s="143"/>
      <c r="B355" s="170"/>
      <c r="C355" s="171"/>
      <c r="D355" s="171"/>
      <c r="E355" s="171"/>
      <c r="F355" s="171"/>
      <c r="G355" s="171"/>
      <c r="H355" s="171"/>
      <c r="I355" s="402"/>
      <c r="J355" s="171"/>
      <c r="K355" s="171"/>
      <c r="L355" s="144"/>
      <c r="M355" s="143"/>
      <c r="O355" s="143"/>
      <c r="P355" s="143"/>
      <c r="Q355" s="143"/>
      <c r="R355" s="143"/>
      <c r="S355" s="143"/>
      <c r="T355" s="143"/>
      <c r="U355" s="143"/>
      <c r="V355" s="143"/>
      <c r="W355" s="143"/>
      <c r="X355" s="143"/>
      <c r="Y355" s="143"/>
      <c r="Z355" s="143"/>
      <c r="AA355" s="143"/>
      <c r="AB355" s="143"/>
      <c r="AC355" s="143"/>
      <c r="AD355" s="143"/>
      <c r="AE355" s="143"/>
    </row>
  </sheetData>
  <sheetProtection password="CC0C" sheet="1" objects="1" scenarios="1"/>
  <autoFilter ref="C128:K354" xr:uid="{00000000-0009-0000-0000-000004000000}"/>
  <mergeCells count="11">
    <mergeCell ref="L2:V2"/>
    <mergeCell ref="E87:H87"/>
    <mergeCell ref="E89:H89"/>
    <mergeCell ref="E117:H117"/>
    <mergeCell ref="E119:H119"/>
    <mergeCell ref="E121:H121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D20E4-4F07-4454-8414-7CC1676BD608}">
  <dimension ref="A1:BM147"/>
  <sheetViews>
    <sheetView topLeftCell="A39" workbookViewId="0">
      <selection activeCell="I85" sqref="I85"/>
    </sheetView>
  </sheetViews>
  <sheetFormatPr defaultRowHeight="11.25" x14ac:dyDescent="0.2"/>
  <cols>
    <col min="1" max="1" width="8.33203125" style="84" customWidth="1"/>
    <col min="2" max="2" width="1.6640625" style="84" customWidth="1"/>
    <col min="3" max="3" width="4.1640625" style="84" customWidth="1"/>
    <col min="4" max="4" width="4.33203125" style="84" customWidth="1"/>
    <col min="5" max="5" width="17.1640625" style="84" customWidth="1"/>
    <col min="6" max="6" width="75" style="84" customWidth="1"/>
    <col min="7" max="7" width="8.6640625" style="84" customWidth="1"/>
    <col min="8" max="8" width="11.1640625" style="84" customWidth="1"/>
    <col min="9" max="9" width="12.6640625" style="84" customWidth="1"/>
    <col min="10" max="10" width="20.33203125" style="84" customWidth="1"/>
    <col min="11" max="11" width="2.83203125" style="84" customWidth="1"/>
    <col min="12" max="12" width="16.33203125" style="84" customWidth="1"/>
    <col min="13" max="13" width="12.33203125" style="84" customWidth="1"/>
    <col min="14" max="14" width="16.33203125" style="84" customWidth="1"/>
    <col min="15" max="15" width="12.33203125" style="84" customWidth="1"/>
    <col min="16" max="16" width="15" style="84" customWidth="1"/>
    <col min="17" max="17" width="11" style="84" customWidth="1"/>
    <col min="18" max="18" width="15" style="84" customWidth="1"/>
    <col min="19" max="19" width="16.33203125" style="84" customWidth="1"/>
    <col min="20" max="20" width="11" style="84" customWidth="1"/>
    <col min="21" max="21" width="15" style="84" customWidth="1"/>
    <col min="22" max="22" width="16.33203125" style="84" customWidth="1"/>
    <col min="23" max="16384" width="9.33203125" style="84"/>
  </cols>
  <sheetData>
    <row r="1" spans="1:61" ht="21.75" customHeight="1" x14ac:dyDescent="0.25">
      <c r="A1" s="125"/>
      <c r="B1" s="126"/>
      <c r="C1" s="126"/>
      <c r="D1" s="127" t="s">
        <v>1036</v>
      </c>
      <c r="E1" s="126"/>
      <c r="F1" s="128" t="s">
        <v>1037</v>
      </c>
      <c r="G1" s="129" t="s">
        <v>1038</v>
      </c>
      <c r="H1" s="129"/>
      <c r="I1" s="126"/>
      <c r="J1" s="128" t="s">
        <v>1039</v>
      </c>
      <c r="K1" s="127"/>
      <c r="L1" s="130"/>
      <c r="M1" s="130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</row>
    <row r="2" spans="1:61" ht="36.950000000000003" customHeight="1" x14ac:dyDescent="0.2">
      <c r="L2" s="131"/>
      <c r="M2" s="131"/>
      <c r="AK2" s="132" t="s">
        <v>1040</v>
      </c>
    </row>
    <row r="3" spans="1:61" ht="6.95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5"/>
      <c r="AK3" s="132" t="s">
        <v>88</v>
      </c>
    </row>
    <row r="4" spans="1:61" ht="36.950000000000003" customHeight="1" x14ac:dyDescent="0.2">
      <c r="B4" s="136"/>
      <c r="C4" s="137"/>
      <c r="D4" s="138" t="s">
        <v>1041</v>
      </c>
      <c r="E4" s="137"/>
      <c r="F4" s="137"/>
      <c r="G4" s="137"/>
      <c r="H4" s="137"/>
      <c r="I4" s="137"/>
      <c r="J4" s="137"/>
      <c r="K4" s="139"/>
      <c r="AK4" s="132" t="s">
        <v>3</v>
      </c>
    </row>
    <row r="5" spans="1:61" ht="6.95" customHeight="1" x14ac:dyDescent="0.2">
      <c r="B5" s="136"/>
      <c r="C5" s="137"/>
      <c r="D5" s="137"/>
      <c r="E5" s="137"/>
      <c r="F5" s="137"/>
      <c r="G5" s="137"/>
      <c r="H5" s="137"/>
      <c r="I5" s="137"/>
      <c r="J5" s="137"/>
      <c r="K5" s="139"/>
    </row>
    <row r="6" spans="1:61" ht="15" x14ac:dyDescent="0.2">
      <c r="B6" s="136"/>
      <c r="C6" s="137"/>
      <c r="D6" s="140" t="s">
        <v>14</v>
      </c>
      <c r="E6" s="137"/>
      <c r="F6" s="137"/>
      <c r="G6" s="137"/>
      <c r="H6" s="137"/>
      <c r="I6" s="137"/>
      <c r="J6" s="137"/>
      <c r="K6" s="139"/>
    </row>
    <row r="7" spans="1:61" ht="16.5" customHeight="1" x14ac:dyDescent="0.2">
      <c r="B7" s="136"/>
      <c r="C7" s="137"/>
      <c r="D7" s="137"/>
      <c r="E7" s="141" t="str">
        <f>'Rekapitulace stavby'!K6</f>
        <v>Kosmonosy, obnova vodovodu a kanalizace - 2. etapa - část B</v>
      </c>
      <c r="F7" s="142"/>
      <c r="G7" s="142"/>
      <c r="H7" s="142"/>
      <c r="I7" s="137"/>
      <c r="J7" s="137"/>
      <c r="K7" s="139"/>
    </row>
    <row r="8" spans="1:61" s="143" customFormat="1" ht="15" x14ac:dyDescent="0.2">
      <c r="B8" s="144"/>
      <c r="C8" s="145"/>
      <c r="D8" s="140" t="s">
        <v>107</v>
      </c>
      <c r="E8" s="145"/>
      <c r="F8" s="145"/>
      <c r="G8" s="145"/>
      <c r="H8" s="145"/>
      <c r="I8" s="145"/>
      <c r="J8" s="145"/>
      <c r="K8" s="146"/>
    </row>
    <row r="9" spans="1:61" s="143" customFormat="1" ht="36.950000000000003" customHeight="1" x14ac:dyDescent="0.2">
      <c r="B9" s="144"/>
      <c r="C9" s="145"/>
      <c r="D9" s="145"/>
      <c r="E9" s="147" t="s">
        <v>1042</v>
      </c>
      <c r="F9" s="147"/>
      <c r="G9" s="147"/>
      <c r="H9" s="147"/>
      <c r="I9" s="145"/>
      <c r="J9" s="145"/>
      <c r="K9" s="146"/>
    </row>
    <row r="10" spans="1:61" s="143" customFormat="1" x14ac:dyDescent="0.2">
      <c r="B10" s="144"/>
      <c r="C10" s="145"/>
      <c r="D10" s="145"/>
      <c r="E10" s="145"/>
      <c r="F10" s="145"/>
      <c r="G10" s="145"/>
      <c r="H10" s="145"/>
      <c r="I10" s="145"/>
      <c r="J10" s="145"/>
      <c r="K10" s="146"/>
    </row>
    <row r="11" spans="1:61" s="143" customFormat="1" ht="14.45" customHeight="1" x14ac:dyDescent="0.2">
      <c r="B11" s="144"/>
      <c r="C11" s="145"/>
      <c r="D11" s="140" t="s">
        <v>16</v>
      </c>
      <c r="E11" s="145"/>
      <c r="F11" s="148" t="s">
        <v>1</v>
      </c>
      <c r="G11" s="145"/>
      <c r="H11" s="145"/>
      <c r="I11" s="140" t="s">
        <v>17</v>
      </c>
      <c r="J11" s="148" t="s">
        <v>1</v>
      </c>
      <c r="K11" s="146"/>
    </row>
    <row r="12" spans="1:61" s="143" customFormat="1" ht="14.45" customHeight="1" x14ac:dyDescent="0.2">
      <c r="B12" s="144"/>
      <c r="C12" s="145"/>
      <c r="D12" s="140" t="s">
        <v>18</v>
      </c>
      <c r="E12" s="145"/>
      <c r="F12" s="148" t="s">
        <v>19</v>
      </c>
      <c r="G12" s="145"/>
      <c r="H12" s="145"/>
      <c r="I12" s="140" t="s">
        <v>20</v>
      </c>
      <c r="J12" s="149"/>
      <c r="K12" s="146"/>
    </row>
    <row r="13" spans="1:61" s="143" customFormat="1" ht="10.9" customHeight="1" x14ac:dyDescent="0.2">
      <c r="B13" s="144"/>
      <c r="C13" s="145"/>
      <c r="D13" s="145"/>
      <c r="E13" s="145"/>
      <c r="F13" s="145"/>
      <c r="G13" s="145"/>
      <c r="H13" s="145"/>
      <c r="I13" s="145"/>
      <c r="J13" s="145"/>
      <c r="K13" s="146"/>
    </row>
    <row r="14" spans="1:61" s="143" customFormat="1" ht="14.45" customHeight="1" x14ac:dyDescent="0.2">
      <c r="B14" s="144"/>
      <c r="C14" s="145"/>
      <c r="D14" s="140" t="s">
        <v>22</v>
      </c>
      <c r="E14" s="145"/>
      <c r="F14" s="145"/>
      <c r="G14" s="145"/>
      <c r="H14" s="145"/>
      <c r="I14" s="140" t="s">
        <v>23</v>
      </c>
      <c r="J14" s="148" t="s">
        <v>1</v>
      </c>
      <c r="K14" s="146"/>
    </row>
    <row r="15" spans="1:61" s="143" customFormat="1" ht="18" customHeight="1" x14ac:dyDescent="0.2">
      <c r="B15" s="144"/>
      <c r="C15" s="145"/>
      <c r="D15" s="145"/>
      <c r="E15" s="148" t="s">
        <v>25</v>
      </c>
      <c r="F15" s="145"/>
      <c r="G15" s="145"/>
      <c r="H15" s="145"/>
      <c r="I15" s="140" t="s">
        <v>26</v>
      </c>
      <c r="J15" s="148" t="s">
        <v>1</v>
      </c>
      <c r="K15" s="146"/>
    </row>
    <row r="16" spans="1:61" s="143" customFormat="1" ht="6.95" customHeight="1" x14ac:dyDescent="0.2">
      <c r="B16" s="144"/>
      <c r="C16" s="145"/>
      <c r="D16" s="145"/>
      <c r="E16" s="145"/>
      <c r="F16" s="145"/>
      <c r="G16" s="145"/>
      <c r="H16" s="145"/>
      <c r="I16" s="145"/>
      <c r="J16" s="145"/>
      <c r="K16" s="146"/>
    </row>
    <row r="17" spans="2:11" s="143" customFormat="1" ht="14.45" customHeight="1" x14ac:dyDescent="0.2">
      <c r="B17" s="144"/>
      <c r="C17" s="145"/>
      <c r="D17" s="140" t="s">
        <v>1043</v>
      </c>
      <c r="E17" s="145"/>
      <c r="F17" s="145"/>
      <c r="G17" s="145"/>
      <c r="H17" s="145"/>
      <c r="I17" s="140" t="s">
        <v>23</v>
      </c>
      <c r="J17" s="148" t="str">
        <f>IF('[1]Rekapitulace stavby'!AN13="Vyplň údaj","",IF('[1]Rekapitulace stavby'!AN13="","",'[1]Rekapitulace stavby'!AN13))</f>
        <v/>
      </c>
      <c r="K17" s="146"/>
    </row>
    <row r="18" spans="2:11" s="143" customFormat="1" ht="18" customHeight="1" x14ac:dyDescent="0.2">
      <c r="B18" s="144"/>
      <c r="C18" s="145"/>
      <c r="D18" s="145"/>
      <c r="E18" s="148" t="str">
        <f>IF('[1]Rekapitulace stavby'!E14="Vyplň údaj","",IF('[1]Rekapitulace stavby'!E14="","",'[1]Rekapitulace stavby'!E14))</f>
        <v/>
      </c>
      <c r="F18" s="145"/>
      <c r="G18" s="145"/>
      <c r="H18" s="145"/>
      <c r="I18" s="140" t="s">
        <v>26</v>
      </c>
      <c r="J18" s="148" t="str">
        <f>IF('[1]Rekapitulace stavby'!AN14="Vyplň údaj","",IF('[1]Rekapitulace stavby'!AN14="","",'[1]Rekapitulace stavby'!AN14))</f>
        <v/>
      </c>
      <c r="K18" s="146"/>
    </row>
    <row r="19" spans="2:11" s="143" customFormat="1" ht="6.95" customHeight="1" x14ac:dyDescent="0.2">
      <c r="B19" s="144"/>
      <c r="C19" s="145"/>
      <c r="D19" s="145"/>
      <c r="E19" s="145"/>
      <c r="F19" s="145"/>
      <c r="G19" s="145"/>
      <c r="H19" s="145"/>
      <c r="I19" s="145"/>
      <c r="J19" s="145"/>
      <c r="K19" s="146"/>
    </row>
    <row r="20" spans="2:11" s="143" customFormat="1" ht="14.45" customHeight="1" x14ac:dyDescent="0.2">
      <c r="B20" s="144"/>
      <c r="C20" s="145"/>
      <c r="D20" s="140" t="s">
        <v>30</v>
      </c>
      <c r="E20" s="145"/>
      <c r="F20" s="145"/>
      <c r="G20" s="145"/>
      <c r="H20" s="145"/>
      <c r="I20" s="140" t="s">
        <v>23</v>
      </c>
      <c r="J20" s="148" t="s">
        <v>1</v>
      </c>
      <c r="K20" s="146"/>
    </row>
    <row r="21" spans="2:11" s="143" customFormat="1" ht="18" customHeight="1" x14ac:dyDescent="0.2">
      <c r="B21" s="144"/>
      <c r="C21" s="145"/>
      <c r="D21" s="145"/>
      <c r="E21" s="148" t="s">
        <v>1044</v>
      </c>
      <c r="F21" s="145"/>
      <c r="G21" s="145"/>
      <c r="H21" s="145"/>
      <c r="I21" s="140" t="s">
        <v>26</v>
      </c>
      <c r="J21" s="148" t="s">
        <v>1</v>
      </c>
      <c r="K21" s="146"/>
    </row>
    <row r="22" spans="2:11" s="143" customFormat="1" ht="6.95" customHeight="1" x14ac:dyDescent="0.2">
      <c r="B22" s="144"/>
      <c r="C22" s="145"/>
      <c r="D22" s="145"/>
      <c r="E22" s="145"/>
      <c r="F22" s="145"/>
      <c r="G22" s="145"/>
      <c r="H22" s="145"/>
      <c r="I22" s="145"/>
      <c r="J22" s="145"/>
      <c r="K22" s="146"/>
    </row>
    <row r="23" spans="2:11" s="143" customFormat="1" ht="14.45" customHeight="1" x14ac:dyDescent="0.2">
      <c r="B23" s="144"/>
      <c r="C23" s="145"/>
      <c r="D23" s="140" t="s">
        <v>37</v>
      </c>
      <c r="E23" s="145"/>
      <c r="F23" s="145"/>
      <c r="G23" s="145"/>
      <c r="H23" s="145"/>
      <c r="I23" s="145"/>
      <c r="J23" s="145"/>
      <c r="K23" s="146"/>
    </row>
    <row r="24" spans="2:11" s="154" customFormat="1" ht="71.25" customHeight="1" x14ac:dyDescent="0.2">
      <c r="B24" s="150"/>
      <c r="C24" s="151"/>
      <c r="D24" s="151"/>
      <c r="E24" s="152" t="s">
        <v>38</v>
      </c>
      <c r="F24" s="152"/>
      <c r="G24" s="152"/>
      <c r="H24" s="152"/>
      <c r="I24" s="151"/>
      <c r="J24" s="151"/>
      <c r="K24" s="153"/>
    </row>
    <row r="25" spans="2:11" s="143" customFormat="1" ht="6.95" customHeight="1" x14ac:dyDescent="0.2">
      <c r="B25" s="144"/>
      <c r="C25" s="145"/>
      <c r="D25" s="145"/>
      <c r="E25" s="145"/>
      <c r="F25" s="145"/>
      <c r="G25" s="145"/>
      <c r="H25" s="145"/>
      <c r="I25" s="145"/>
      <c r="J25" s="145"/>
      <c r="K25" s="146"/>
    </row>
    <row r="26" spans="2:11" s="143" customFormat="1" ht="6.95" customHeight="1" x14ac:dyDescent="0.2">
      <c r="B26" s="144"/>
      <c r="C26" s="145"/>
      <c r="D26" s="155"/>
      <c r="E26" s="155"/>
      <c r="F26" s="155"/>
      <c r="G26" s="155"/>
      <c r="H26" s="155"/>
      <c r="I26" s="155"/>
      <c r="J26" s="155"/>
      <c r="K26" s="156"/>
    </row>
    <row r="27" spans="2:11" s="143" customFormat="1" ht="25.35" customHeight="1" x14ac:dyDescent="0.2">
      <c r="B27" s="144"/>
      <c r="C27" s="145"/>
      <c r="D27" s="157" t="s">
        <v>39</v>
      </c>
      <c r="E27" s="145"/>
      <c r="F27" s="145"/>
      <c r="G27" s="145"/>
      <c r="H27" s="145"/>
      <c r="I27" s="145"/>
      <c r="J27" s="158">
        <f>ROUND(J82,2)</f>
        <v>0</v>
      </c>
      <c r="K27" s="146"/>
    </row>
    <row r="28" spans="2:11" s="143" customFormat="1" ht="6.95" customHeight="1" x14ac:dyDescent="0.2">
      <c r="B28" s="144"/>
      <c r="C28" s="145"/>
      <c r="D28" s="155"/>
      <c r="E28" s="155"/>
      <c r="F28" s="155"/>
      <c r="G28" s="155"/>
      <c r="H28" s="155"/>
      <c r="I28" s="155"/>
      <c r="J28" s="155"/>
      <c r="K28" s="156"/>
    </row>
    <row r="29" spans="2:11" s="143" customFormat="1" ht="14.45" customHeight="1" x14ac:dyDescent="0.2">
      <c r="B29" s="144"/>
      <c r="C29" s="145"/>
      <c r="D29" s="145"/>
      <c r="E29" s="145"/>
      <c r="F29" s="159" t="s">
        <v>41</v>
      </c>
      <c r="G29" s="145"/>
      <c r="H29" s="145"/>
      <c r="I29" s="159" t="s">
        <v>40</v>
      </c>
      <c r="J29" s="159" t="s">
        <v>42</v>
      </c>
      <c r="K29" s="146"/>
    </row>
    <row r="30" spans="2:11" s="143" customFormat="1" ht="14.45" customHeight="1" x14ac:dyDescent="0.2">
      <c r="B30" s="144"/>
      <c r="C30" s="145"/>
      <c r="D30" s="160" t="s">
        <v>43</v>
      </c>
      <c r="E30" s="160" t="s">
        <v>44</v>
      </c>
      <c r="F30" s="161"/>
      <c r="G30" s="145"/>
      <c r="H30" s="145"/>
      <c r="I30" s="162">
        <v>0.21</v>
      </c>
      <c r="J30" s="161"/>
      <c r="K30" s="146"/>
    </row>
    <row r="31" spans="2:11" s="143" customFormat="1" ht="14.45" customHeight="1" x14ac:dyDescent="0.2">
      <c r="B31" s="144"/>
      <c r="C31" s="145"/>
      <c r="D31" s="145"/>
      <c r="E31" s="160" t="s">
        <v>45</v>
      </c>
      <c r="F31" s="161"/>
      <c r="G31" s="145"/>
      <c r="H31" s="145"/>
      <c r="I31" s="162">
        <v>0.15</v>
      </c>
      <c r="J31" s="161"/>
      <c r="K31" s="146"/>
    </row>
    <row r="32" spans="2:11" s="143" customFormat="1" ht="14.45" hidden="1" customHeight="1" x14ac:dyDescent="0.2">
      <c r="B32" s="144"/>
      <c r="C32" s="145"/>
      <c r="D32" s="145"/>
      <c r="E32" s="160" t="s">
        <v>46</v>
      </c>
      <c r="F32" s="161" t="e">
        <f>ROUND(SUM(AX82:AX146), 2)</f>
        <v>#REF!</v>
      </c>
      <c r="G32" s="145"/>
      <c r="H32" s="145"/>
      <c r="I32" s="162">
        <v>0.21</v>
      </c>
      <c r="J32" s="161"/>
      <c r="K32" s="146"/>
    </row>
    <row r="33" spans="2:11" s="143" customFormat="1" ht="14.45" hidden="1" customHeight="1" x14ac:dyDescent="0.2">
      <c r="B33" s="144"/>
      <c r="C33" s="145"/>
      <c r="D33" s="145"/>
      <c r="E33" s="160" t="s">
        <v>47</v>
      </c>
      <c r="F33" s="161" t="e">
        <f>ROUND(SUM(AY82:AY146), 2)</f>
        <v>#REF!</v>
      </c>
      <c r="G33" s="145"/>
      <c r="H33" s="145"/>
      <c r="I33" s="162">
        <v>0.15</v>
      </c>
      <c r="J33" s="161"/>
      <c r="K33" s="146"/>
    </row>
    <row r="34" spans="2:11" s="143" customFormat="1" ht="14.45" hidden="1" customHeight="1" x14ac:dyDescent="0.2">
      <c r="B34" s="144"/>
      <c r="C34" s="145"/>
      <c r="D34" s="145"/>
      <c r="E34" s="160" t="s">
        <v>48</v>
      </c>
      <c r="F34" s="161" t="e">
        <f>ROUND(SUM(AZ82:AZ146), 2)</f>
        <v>#REF!</v>
      </c>
      <c r="G34" s="145"/>
      <c r="H34" s="145"/>
      <c r="I34" s="162">
        <v>0</v>
      </c>
      <c r="J34" s="161"/>
      <c r="K34" s="146"/>
    </row>
    <row r="35" spans="2:11" s="143" customFormat="1" ht="6.95" customHeight="1" x14ac:dyDescent="0.2">
      <c r="B35" s="144"/>
      <c r="C35" s="145"/>
      <c r="D35" s="145"/>
      <c r="E35" s="145"/>
      <c r="F35" s="145"/>
      <c r="G35" s="145"/>
      <c r="H35" s="145"/>
      <c r="I35" s="145"/>
      <c r="J35" s="145"/>
      <c r="K35" s="146"/>
    </row>
    <row r="36" spans="2:11" s="143" customFormat="1" ht="25.35" customHeight="1" x14ac:dyDescent="0.2">
      <c r="B36" s="144"/>
      <c r="C36" s="163"/>
      <c r="D36" s="164" t="s">
        <v>49</v>
      </c>
      <c r="E36" s="165"/>
      <c r="F36" s="165"/>
      <c r="G36" s="166" t="s">
        <v>50</v>
      </c>
      <c r="H36" s="167" t="s">
        <v>51</v>
      </c>
      <c r="I36" s="165"/>
      <c r="J36" s="168"/>
      <c r="K36" s="169"/>
    </row>
    <row r="37" spans="2:11" s="143" customFormat="1" ht="14.45" customHeight="1" x14ac:dyDescent="0.2">
      <c r="B37" s="170"/>
      <c r="C37" s="171"/>
      <c r="D37" s="171"/>
      <c r="E37" s="171"/>
      <c r="F37" s="171"/>
      <c r="G37" s="171"/>
      <c r="H37" s="171"/>
      <c r="I37" s="171"/>
      <c r="J37" s="171"/>
      <c r="K37" s="172"/>
    </row>
    <row r="41" spans="2:11" s="143" customFormat="1" ht="6.95" customHeight="1" x14ac:dyDescent="0.2">
      <c r="B41" s="173"/>
      <c r="C41" s="174"/>
      <c r="D41" s="174"/>
      <c r="E41" s="174"/>
      <c r="F41" s="174"/>
      <c r="G41" s="174"/>
      <c r="H41" s="174"/>
      <c r="I41" s="174"/>
      <c r="J41" s="174"/>
      <c r="K41" s="175"/>
    </row>
    <row r="42" spans="2:11" s="143" customFormat="1" ht="36.950000000000003" customHeight="1" x14ac:dyDescent="0.2">
      <c r="B42" s="144"/>
      <c r="C42" s="138" t="s">
        <v>111</v>
      </c>
      <c r="D42" s="145"/>
      <c r="E42" s="145"/>
      <c r="F42" s="145"/>
      <c r="G42" s="145"/>
      <c r="H42" s="145"/>
      <c r="I42" s="145"/>
      <c r="J42" s="145"/>
      <c r="K42" s="146"/>
    </row>
    <row r="43" spans="2:11" s="143" customFormat="1" ht="6.95" customHeight="1" x14ac:dyDescent="0.2">
      <c r="B43" s="144"/>
      <c r="C43" s="145"/>
      <c r="D43" s="145"/>
      <c r="E43" s="145"/>
      <c r="F43" s="145"/>
      <c r="G43" s="145"/>
      <c r="H43" s="145"/>
      <c r="I43" s="145"/>
      <c r="J43" s="145"/>
      <c r="K43" s="146"/>
    </row>
    <row r="44" spans="2:11" s="143" customFormat="1" ht="14.45" customHeight="1" x14ac:dyDescent="0.2">
      <c r="B44" s="144"/>
      <c r="C44" s="140" t="s">
        <v>14</v>
      </c>
      <c r="D44" s="145"/>
      <c r="E44" s="145"/>
      <c r="F44" s="145"/>
      <c r="G44" s="145"/>
      <c r="H44" s="145"/>
      <c r="I44" s="145"/>
      <c r="J44" s="145"/>
      <c r="K44" s="146"/>
    </row>
    <row r="45" spans="2:11" s="143" customFormat="1" ht="16.5" customHeight="1" x14ac:dyDescent="0.2">
      <c r="B45" s="144"/>
      <c r="C45" s="145"/>
      <c r="D45" s="145"/>
      <c r="E45" s="176" t="str">
        <f>E7</f>
        <v>Kosmonosy, obnova vodovodu a kanalizace - 2. etapa - část B</v>
      </c>
      <c r="F45" s="177"/>
      <c r="G45" s="177"/>
      <c r="H45" s="177"/>
      <c r="I45" s="145"/>
      <c r="J45" s="145"/>
      <c r="K45" s="146"/>
    </row>
    <row r="46" spans="2:11" s="143" customFormat="1" ht="14.45" customHeight="1" x14ac:dyDescent="0.2">
      <c r="B46" s="144"/>
      <c r="C46" s="140" t="s">
        <v>107</v>
      </c>
      <c r="D46" s="145"/>
      <c r="E46" s="145"/>
      <c r="F46" s="145"/>
      <c r="G46" s="145"/>
      <c r="H46" s="145"/>
      <c r="I46" s="145"/>
      <c r="J46" s="145"/>
      <c r="K46" s="146"/>
    </row>
    <row r="47" spans="2:11" s="143" customFormat="1" ht="17.25" customHeight="1" x14ac:dyDescent="0.2">
      <c r="B47" s="144"/>
      <c r="C47" s="145"/>
      <c r="D47" s="145"/>
      <c r="E47" s="147" t="str">
        <f>E9</f>
        <v>06 - Vedlejší a ostaní náklady</v>
      </c>
      <c r="F47" s="178"/>
      <c r="G47" s="178"/>
      <c r="H47" s="178"/>
      <c r="I47" s="145"/>
      <c r="J47" s="145"/>
      <c r="K47" s="146"/>
    </row>
    <row r="48" spans="2:11" s="143" customFormat="1" ht="6.95" customHeight="1" x14ac:dyDescent="0.2">
      <c r="B48" s="144"/>
      <c r="C48" s="145"/>
      <c r="D48" s="145"/>
      <c r="E48" s="145"/>
      <c r="F48" s="145"/>
      <c r="G48" s="145"/>
      <c r="H48" s="145"/>
      <c r="I48" s="145"/>
      <c r="J48" s="145"/>
      <c r="K48" s="146"/>
    </row>
    <row r="49" spans="2:38" s="143" customFormat="1" ht="18" customHeight="1" x14ac:dyDescent="0.2">
      <c r="B49" s="144"/>
      <c r="C49" s="140" t="s">
        <v>18</v>
      </c>
      <c r="D49" s="145"/>
      <c r="E49" s="145"/>
      <c r="F49" s="148" t="str">
        <f>F12</f>
        <v>Kosmonosy</v>
      </c>
      <c r="G49" s="145"/>
      <c r="H49" s="145"/>
      <c r="I49" s="140" t="s">
        <v>20</v>
      </c>
      <c r="J49" s="149" t="str">
        <f>IF(J12="","",J12)</f>
        <v/>
      </c>
      <c r="K49" s="146"/>
    </row>
    <row r="50" spans="2:38" s="143" customFormat="1" ht="6.95" customHeight="1" x14ac:dyDescent="0.2">
      <c r="B50" s="144"/>
      <c r="C50" s="145"/>
      <c r="D50" s="145"/>
      <c r="E50" s="145"/>
      <c r="F50" s="145"/>
      <c r="G50" s="145"/>
      <c r="H50" s="145"/>
      <c r="I50" s="145"/>
      <c r="J50" s="145"/>
      <c r="K50" s="146"/>
    </row>
    <row r="51" spans="2:38" s="143" customFormat="1" ht="15" x14ac:dyDescent="0.2">
      <c r="B51" s="144"/>
      <c r="C51" s="140" t="s">
        <v>22</v>
      </c>
      <c r="D51" s="145"/>
      <c r="E51" s="145"/>
      <c r="F51" s="148" t="str">
        <f>E15</f>
        <v>Vodovody a kanalizace Mladá Boleslav, a.s.</v>
      </c>
      <c r="G51" s="145"/>
      <c r="H51" s="145"/>
      <c r="I51" s="140" t="s">
        <v>30</v>
      </c>
      <c r="J51" s="152" t="str">
        <f>E21</f>
        <v>Šindlar s.r.o., Na Brně 372/2a, Hradec Králové 6</v>
      </c>
      <c r="K51" s="146"/>
    </row>
    <row r="52" spans="2:38" s="143" customFormat="1" ht="14.45" customHeight="1" x14ac:dyDescent="0.2">
      <c r="B52" s="144"/>
      <c r="C52" s="140" t="s">
        <v>1043</v>
      </c>
      <c r="D52" s="145"/>
      <c r="E52" s="145"/>
      <c r="F52" s="148" t="str">
        <f>IF(E18="","",E18)</f>
        <v/>
      </c>
      <c r="G52" s="145"/>
      <c r="H52" s="145"/>
      <c r="I52" s="145"/>
      <c r="J52" s="179"/>
      <c r="K52" s="146"/>
    </row>
    <row r="53" spans="2:38" s="143" customFormat="1" ht="10.35" customHeight="1" x14ac:dyDescent="0.2">
      <c r="B53" s="144"/>
      <c r="C53" s="145"/>
      <c r="D53" s="145"/>
      <c r="E53" s="145"/>
      <c r="F53" s="145"/>
      <c r="G53" s="145"/>
      <c r="H53" s="145"/>
      <c r="I53" s="145"/>
      <c r="J53" s="145"/>
      <c r="K53" s="146"/>
    </row>
    <row r="54" spans="2:38" s="143" customFormat="1" ht="29.25" customHeight="1" x14ac:dyDescent="0.2">
      <c r="B54" s="144"/>
      <c r="C54" s="180" t="s">
        <v>112</v>
      </c>
      <c r="D54" s="163"/>
      <c r="E54" s="163"/>
      <c r="F54" s="163"/>
      <c r="G54" s="163"/>
      <c r="H54" s="163"/>
      <c r="I54" s="163"/>
      <c r="J54" s="181" t="s">
        <v>113</v>
      </c>
      <c r="K54" s="182"/>
    </row>
    <row r="55" spans="2:38" s="143" customFormat="1" ht="10.35" customHeight="1" x14ac:dyDescent="0.2">
      <c r="B55" s="144"/>
      <c r="C55" s="145"/>
      <c r="D55" s="145"/>
      <c r="E55" s="145"/>
      <c r="F55" s="145"/>
      <c r="G55" s="145"/>
      <c r="H55" s="145"/>
      <c r="I55" s="145"/>
      <c r="J55" s="145"/>
      <c r="K55" s="146"/>
    </row>
    <row r="56" spans="2:38" s="143" customFormat="1" ht="29.25" customHeight="1" x14ac:dyDescent="0.2">
      <c r="B56" s="144"/>
      <c r="C56" s="183" t="s">
        <v>139</v>
      </c>
      <c r="D56" s="145"/>
      <c r="E56" s="145"/>
      <c r="F56" s="145"/>
      <c r="G56" s="145"/>
      <c r="H56" s="145"/>
      <c r="I56" s="145"/>
      <c r="J56" s="158">
        <f>J82</f>
        <v>0</v>
      </c>
      <c r="K56" s="146"/>
      <c r="AL56" s="132" t="s">
        <v>115</v>
      </c>
    </row>
    <row r="57" spans="2:38" s="190" customFormat="1" ht="24.95" customHeight="1" x14ac:dyDescent="0.2">
      <c r="B57" s="184"/>
      <c r="C57" s="185"/>
      <c r="D57" s="186" t="s">
        <v>1045</v>
      </c>
      <c r="E57" s="187"/>
      <c r="F57" s="187"/>
      <c r="G57" s="187"/>
      <c r="H57" s="187"/>
      <c r="I57" s="187"/>
      <c r="J57" s="188">
        <f>J83</f>
        <v>0</v>
      </c>
      <c r="K57" s="189"/>
    </row>
    <row r="58" spans="2:38" s="197" customFormat="1" ht="19.899999999999999" customHeight="1" x14ac:dyDescent="0.2">
      <c r="B58" s="191"/>
      <c r="C58" s="192"/>
      <c r="D58" s="193" t="s">
        <v>1046</v>
      </c>
      <c r="E58" s="194"/>
      <c r="F58" s="194"/>
      <c r="G58" s="194"/>
      <c r="H58" s="194"/>
      <c r="I58" s="194"/>
      <c r="J58" s="195">
        <f>J84</f>
        <v>0</v>
      </c>
      <c r="K58" s="196"/>
    </row>
    <row r="59" spans="2:38" s="190" customFormat="1" ht="24.95" customHeight="1" x14ac:dyDescent="0.2">
      <c r="B59" s="184"/>
      <c r="C59" s="185"/>
      <c r="D59" s="186" t="s">
        <v>1047</v>
      </c>
      <c r="E59" s="187"/>
      <c r="F59" s="187"/>
      <c r="G59" s="187"/>
      <c r="H59" s="187"/>
      <c r="I59" s="187"/>
      <c r="J59" s="188">
        <f>J93</f>
        <v>0</v>
      </c>
      <c r="K59" s="189"/>
    </row>
    <row r="60" spans="2:38" s="197" customFormat="1" ht="19.899999999999999" customHeight="1" x14ac:dyDescent="0.2">
      <c r="B60" s="191"/>
      <c r="C60" s="192"/>
      <c r="D60" s="193" t="s">
        <v>1048</v>
      </c>
      <c r="E60" s="194"/>
      <c r="F60" s="194"/>
      <c r="G60" s="194"/>
      <c r="H60" s="194"/>
      <c r="I60" s="194"/>
      <c r="J60" s="195">
        <f>J94</f>
        <v>0</v>
      </c>
      <c r="K60" s="196"/>
    </row>
    <row r="61" spans="2:38" s="197" customFormat="1" ht="19.899999999999999" customHeight="1" x14ac:dyDescent="0.2">
      <c r="B61" s="191"/>
      <c r="C61" s="192"/>
      <c r="D61" s="193" t="s">
        <v>1049</v>
      </c>
      <c r="E61" s="194"/>
      <c r="F61" s="194"/>
      <c r="G61" s="194"/>
      <c r="H61" s="194"/>
      <c r="I61" s="194"/>
      <c r="J61" s="195">
        <f>J115</f>
        <v>0</v>
      </c>
      <c r="K61" s="196"/>
    </row>
    <row r="62" spans="2:38" s="197" customFormat="1" ht="19.899999999999999" customHeight="1" x14ac:dyDescent="0.2">
      <c r="B62" s="191"/>
      <c r="C62" s="192"/>
      <c r="D62" s="193" t="s">
        <v>1050</v>
      </c>
      <c r="E62" s="194"/>
      <c r="F62" s="194"/>
      <c r="G62" s="194"/>
      <c r="H62" s="194"/>
      <c r="I62" s="194"/>
      <c r="J62" s="195">
        <f>J142</f>
        <v>0</v>
      </c>
      <c r="K62" s="196"/>
    </row>
    <row r="63" spans="2:38" s="143" customFormat="1" ht="21.75" customHeight="1" x14ac:dyDescent="0.2">
      <c r="B63" s="144"/>
      <c r="C63" s="145"/>
      <c r="D63" s="145"/>
      <c r="E63" s="145"/>
      <c r="F63" s="145"/>
      <c r="G63" s="145"/>
      <c r="H63" s="145"/>
      <c r="I63" s="145"/>
      <c r="J63" s="145"/>
      <c r="K63" s="146"/>
    </row>
    <row r="64" spans="2:38" s="143" customFormat="1" ht="6.95" customHeight="1" x14ac:dyDescent="0.2">
      <c r="B64" s="170"/>
      <c r="C64" s="171"/>
      <c r="D64" s="171"/>
      <c r="E64" s="171"/>
      <c r="F64" s="171"/>
      <c r="G64" s="171"/>
      <c r="H64" s="171"/>
      <c r="I64" s="171"/>
      <c r="J64" s="171"/>
      <c r="K64" s="172"/>
    </row>
    <row r="68" spans="2:11" s="143" customFormat="1" ht="6.95" customHeight="1" x14ac:dyDescent="0.2">
      <c r="B68" s="173"/>
      <c r="C68" s="174"/>
      <c r="D68" s="174"/>
      <c r="E68" s="174"/>
      <c r="F68" s="174"/>
      <c r="G68" s="174"/>
      <c r="H68" s="174"/>
      <c r="I68" s="174"/>
      <c r="J68" s="174"/>
      <c r="K68" s="174"/>
    </row>
    <row r="69" spans="2:11" s="143" customFormat="1" ht="36.950000000000003" customHeight="1" x14ac:dyDescent="0.2">
      <c r="B69" s="144"/>
      <c r="C69" s="198" t="s">
        <v>127</v>
      </c>
    </row>
    <row r="70" spans="2:11" s="143" customFormat="1" ht="6.95" customHeight="1" x14ac:dyDescent="0.2">
      <c r="B70" s="144"/>
    </row>
    <row r="71" spans="2:11" s="143" customFormat="1" ht="14.45" customHeight="1" x14ac:dyDescent="0.2">
      <c r="B71" s="144"/>
      <c r="C71" s="199" t="s">
        <v>14</v>
      </c>
    </row>
    <row r="72" spans="2:11" s="143" customFormat="1" ht="16.5" customHeight="1" x14ac:dyDescent="0.2">
      <c r="B72" s="144"/>
      <c r="E72" s="200" t="str">
        <f>E7</f>
        <v>Kosmonosy, obnova vodovodu a kanalizace - 2. etapa - část B</v>
      </c>
      <c r="F72" s="201"/>
      <c r="G72" s="201"/>
      <c r="H72" s="201"/>
    </row>
    <row r="73" spans="2:11" s="143" customFormat="1" ht="14.45" customHeight="1" x14ac:dyDescent="0.2">
      <c r="B73" s="144"/>
      <c r="C73" s="199" t="s">
        <v>107</v>
      </c>
    </row>
    <row r="74" spans="2:11" s="143" customFormat="1" ht="17.25" customHeight="1" x14ac:dyDescent="0.2">
      <c r="B74" s="144"/>
      <c r="E74" s="202" t="str">
        <f>E9</f>
        <v>06 - Vedlejší a ostaní náklady</v>
      </c>
      <c r="F74" s="203"/>
      <c r="G74" s="203"/>
      <c r="H74" s="203"/>
    </row>
    <row r="75" spans="2:11" s="143" customFormat="1" ht="6.95" customHeight="1" x14ac:dyDescent="0.2">
      <c r="B75" s="144"/>
    </row>
    <row r="76" spans="2:11" s="143" customFormat="1" ht="18" customHeight="1" x14ac:dyDescent="0.2">
      <c r="B76" s="144"/>
      <c r="C76" s="199" t="s">
        <v>18</v>
      </c>
      <c r="F76" s="204" t="str">
        <f>F12</f>
        <v>Kosmonosy</v>
      </c>
      <c r="I76" s="199" t="s">
        <v>20</v>
      </c>
      <c r="J76" s="205" t="str">
        <f>IF(J12="","",J12)</f>
        <v/>
      </c>
    </row>
    <row r="77" spans="2:11" s="143" customFormat="1" ht="6.95" customHeight="1" x14ac:dyDescent="0.2">
      <c r="B77" s="144"/>
    </row>
    <row r="78" spans="2:11" s="143" customFormat="1" ht="15" x14ac:dyDescent="0.2">
      <c r="B78" s="144"/>
      <c r="C78" s="199" t="s">
        <v>22</v>
      </c>
      <c r="F78" s="204" t="str">
        <f>E15</f>
        <v>Vodovody a kanalizace Mladá Boleslav, a.s.</v>
      </c>
      <c r="I78" s="199" t="s">
        <v>30</v>
      </c>
      <c r="J78" s="204" t="str">
        <f>E21</f>
        <v>Šindlar s.r.o., Na Brně 372/2a, Hradec Králové 6</v>
      </c>
    </row>
    <row r="79" spans="2:11" s="143" customFormat="1" ht="14.45" customHeight="1" x14ac:dyDescent="0.2">
      <c r="B79" s="144"/>
      <c r="C79" s="199" t="s">
        <v>1043</v>
      </c>
      <c r="F79" s="204" t="str">
        <f>IF(E18="","",E18)</f>
        <v/>
      </c>
    </row>
    <row r="80" spans="2:11" s="143" customFormat="1" ht="10.35" customHeight="1" x14ac:dyDescent="0.2">
      <c r="B80" s="144"/>
    </row>
    <row r="81" spans="2:56" s="210" customFormat="1" ht="29.25" customHeight="1" x14ac:dyDescent="0.2">
      <c r="B81" s="206"/>
      <c r="C81" s="207" t="s">
        <v>128</v>
      </c>
      <c r="D81" s="208" t="s">
        <v>64</v>
      </c>
      <c r="E81" s="208" t="s">
        <v>60</v>
      </c>
      <c r="F81" s="208" t="s">
        <v>61</v>
      </c>
      <c r="G81" s="208" t="s">
        <v>129</v>
      </c>
      <c r="H81" s="208" t="s">
        <v>130</v>
      </c>
      <c r="I81" s="208" t="s">
        <v>131</v>
      </c>
      <c r="J81" s="208" t="s">
        <v>113</v>
      </c>
      <c r="K81" s="209"/>
    </row>
    <row r="82" spans="2:56" s="143" customFormat="1" ht="29.25" customHeight="1" x14ac:dyDescent="0.35">
      <c r="B82" s="144"/>
      <c r="C82" s="211" t="s">
        <v>139</v>
      </c>
      <c r="J82" s="212">
        <f>BB82</f>
        <v>0</v>
      </c>
      <c r="AK82" s="132" t="s">
        <v>78</v>
      </c>
      <c r="AL82" s="132" t="s">
        <v>115</v>
      </c>
      <c r="BB82" s="213">
        <f>BB83+BB93</f>
        <v>0</v>
      </c>
    </row>
    <row r="83" spans="2:56" s="215" customFormat="1" ht="37.35" customHeight="1" x14ac:dyDescent="0.35">
      <c r="B83" s="214"/>
      <c r="D83" s="216" t="s">
        <v>78</v>
      </c>
      <c r="E83" s="217" t="s">
        <v>1051</v>
      </c>
      <c r="F83" s="217" t="s">
        <v>1052</v>
      </c>
      <c r="J83" s="218">
        <f>BB83</f>
        <v>0</v>
      </c>
      <c r="AI83" s="216" t="s">
        <v>149</v>
      </c>
      <c r="AK83" s="219" t="s">
        <v>78</v>
      </c>
      <c r="AL83" s="219" t="s">
        <v>79</v>
      </c>
      <c r="AP83" s="216" t="s">
        <v>142</v>
      </c>
      <c r="BB83" s="220">
        <f>BB84</f>
        <v>0</v>
      </c>
    </row>
    <row r="84" spans="2:56" s="215" customFormat="1" ht="19.899999999999999" customHeight="1" x14ac:dyDescent="0.3">
      <c r="B84" s="214"/>
      <c r="D84" s="216" t="s">
        <v>78</v>
      </c>
      <c r="E84" s="221" t="s">
        <v>1053</v>
      </c>
      <c r="F84" s="221" t="s">
        <v>413</v>
      </c>
      <c r="I84" s="222"/>
      <c r="J84" s="223">
        <f>BB84</f>
        <v>0</v>
      </c>
      <c r="AI84" s="216" t="s">
        <v>149</v>
      </c>
      <c r="AK84" s="219" t="s">
        <v>78</v>
      </c>
      <c r="AL84" s="219" t="s">
        <v>86</v>
      </c>
      <c r="AP84" s="216" t="s">
        <v>142</v>
      </c>
      <c r="BB84" s="220">
        <f>SUM(BB85:BB92)</f>
        <v>0</v>
      </c>
    </row>
    <row r="85" spans="2:56" s="143" customFormat="1" ht="38.25" customHeight="1" x14ac:dyDescent="0.2">
      <c r="B85" s="144"/>
      <c r="C85" s="224" t="s">
        <v>86</v>
      </c>
      <c r="D85" s="224" t="s">
        <v>144</v>
      </c>
      <c r="E85" s="225" t="s">
        <v>1054</v>
      </c>
      <c r="F85" s="226" t="s">
        <v>1055</v>
      </c>
      <c r="G85" s="227" t="s">
        <v>1056</v>
      </c>
      <c r="H85" s="228">
        <v>10</v>
      </c>
      <c r="I85" s="229"/>
      <c r="J85" s="230">
        <f>ROUND(I85*H85,2)</f>
        <v>0</v>
      </c>
      <c r="K85" s="226"/>
      <c r="AI85" s="132" t="s">
        <v>1057</v>
      </c>
      <c r="AK85" s="132" t="s">
        <v>144</v>
      </c>
      <c r="AL85" s="132" t="s">
        <v>88</v>
      </c>
      <c r="AP85" s="132" t="s">
        <v>142</v>
      </c>
      <c r="AV85" s="231" t="e">
        <f>IF(#REF!="základní",J85,0)</f>
        <v>#REF!</v>
      </c>
      <c r="AW85" s="231" t="e">
        <f>IF(#REF!="snížená",J85,0)</f>
        <v>#REF!</v>
      </c>
      <c r="AX85" s="231" t="e">
        <f>IF(#REF!="zákl. přenesená",J85,0)</f>
        <v>#REF!</v>
      </c>
      <c r="AY85" s="231" t="e">
        <f>IF(#REF!="sníž. přenesená",J85,0)</f>
        <v>#REF!</v>
      </c>
      <c r="AZ85" s="231" t="e">
        <f>IF(#REF!="nulová",J85,0)</f>
        <v>#REF!</v>
      </c>
      <c r="BA85" s="132" t="s">
        <v>86</v>
      </c>
      <c r="BB85" s="231">
        <f>ROUND(I85*H85,2)</f>
        <v>0</v>
      </c>
      <c r="BC85" s="132" t="s">
        <v>1057</v>
      </c>
      <c r="BD85" s="132" t="s">
        <v>1058</v>
      </c>
    </row>
    <row r="86" spans="2:56" s="233" customFormat="1" ht="13.5" x14ac:dyDescent="0.2">
      <c r="B86" s="232"/>
      <c r="D86" s="234" t="s">
        <v>153</v>
      </c>
      <c r="E86" s="235" t="s">
        <v>1</v>
      </c>
      <c r="F86" s="236" t="s">
        <v>1059</v>
      </c>
      <c r="H86" s="235" t="s">
        <v>1</v>
      </c>
      <c r="I86" s="237"/>
      <c r="AK86" s="235" t="s">
        <v>153</v>
      </c>
      <c r="AL86" s="235" t="s">
        <v>88</v>
      </c>
      <c r="AM86" s="233" t="s">
        <v>86</v>
      </c>
      <c r="AN86" s="233" t="s">
        <v>34</v>
      </c>
      <c r="AO86" s="233" t="s">
        <v>79</v>
      </c>
      <c r="AP86" s="235" t="s">
        <v>142</v>
      </c>
    </row>
    <row r="87" spans="2:56" s="233" customFormat="1" ht="13.5" x14ac:dyDescent="0.2">
      <c r="B87" s="232"/>
      <c r="D87" s="234" t="s">
        <v>153</v>
      </c>
      <c r="E87" s="235" t="s">
        <v>1</v>
      </c>
      <c r="F87" s="236" t="s">
        <v>1060</v>
      </c>
      <c r="H87" s="235" t="s">
        <v>1</v>
      </c>
      <c r="I87" s="237"/>
      <c r="AK87" s="235" t="s">
        <v>153</v>
      </c>
      <c r="AL87" s="235" t="s">
        <v>88</v>
      </c>
      <c r="AM87" s="233" t="s">
        <v>86</v>
      </c>
      <c r="AN87" s="233" t="s">
        <v>34</v>
      </c>
      <c r="AO87" s="233" t="s">
        <v>79</v>
      </c>
      <c r="AP87" s="235" t="s">
        <v>142</v>
      </c>
    </row>
    <row r="88" spans="2:56" s="239" customFormat="1" ht="13.5" x14ac:dyDescent="0.2">
      <c r="B88" s="238"/>
      <c r="D88" s="234" t="s">
        <v>153</v>
      </c>
      <c r="E88" s="240" t="s">
        <v>1</v>
      </c>
      <c r="F88" s="241"/>
      <c r="H88" s="242"/>
      <c r="I88" s="243"/>
      <c r="AK88" s="240" t="s">
        <v>153</v>
      </c>
      <c r="AL88" s="240" t="s">
        <v>88</v>
      </c>
      <c r="AM88" s="239" t="s">
        <v>88</v>
      </c>
      <c r="AN88" s="239" t="s">
        <v>34</v>
      </c>
      <c r="AO88" s="239" t="s">
        <v>86</v>
      </c>
      <c r="AP88" s="240" t="s">
        <v>142</v>
      </c>
    </row>
    <row r="89" spans="2:56" s="143" customFormat="1" ht="16.5" customHeight="1" x14ac:dyDescent="0.2">
      <c r="B89" s="144"/>
      <c r="C89" s="224" t="s">
        <v>88</v>
      </c>
      <c r="D89" s="224" t="s">
        <v>144</v>
      </c>
      <c r="E89" s="225" t="s">
        <v>1061</v>
      </c>
      <c r="F89" s="226" t="s">
        <v>1062</v>
      </c>
      <c r="G89" s="227" t="s">
        <v>1056</v>
      </c>
      <c r="H89" s="228">
        <v>1</v>
      </c>
      <c r="I89" s="229"/>
      <c r="J89" s="230">
        <f>ROUND(I89*H89,2)</f>
        <v>0</v>
      </c>
      <c r="K89" s="226"/>
      <c r="AI89" s="132" t="s">
        <v>1057</v>
      </c>
      <c r="AK89" s="132" t="s">
        <v>144</v>
      </c>
      <c r="AL89" s="132" t="s">
        <v>88</v>
      </c>
      <c r="AP89" s="132" t="s">
        <v>142</v>
      </c>
      <c r="AV89" s="231" t="e">
        <f>IF(#REF!="základní",J89,0)</f>
        <v>#REF!</v>
      </c>
      <c r="AW89" s="231" t="e">
        <f>IF(#REF!="snížená",J89,0)</f>
        <v>#REF!</v>
      </c>
      <c r="AX89" s="231" t="e">
        <f>IF(#REF!="zákl. přenesená",J89,0)</f>
        <v>#REF!</v>
      </c>
      <c r="AY89" s="231" t="e">
        <f>IF(#REF!="sníž. přenesená",J89,0)</f>
        <v>#REF!</v>
      </c>
      <c r="AZ89" s="231" t="e">
        <f>IF(#REF!="nulová",J89,0)</f>
        <v>#REF!</v>
      </c>
      <c r="BA89" s="132" t="s">
        <v>86</v>
      </c>
      <c r="BB89" s="231">
        <f>ROUND(I89*H89,2)</f>
        <v>0</v>
      </c>
      <c r="BC89" s="132" t="s">
        <v>1057</v>
      </c>
      <c r="BD89" s="132" t="s">
        <v>1063</v>
      </c>
    </row>
    <row r="90" spans="2:56" s="233" customFormat="1" ht="13.5" x14ac:dyDescent="0.2">
      <c r="B90" s="232"/>
      <c r="D90" s="234" t="s">
        <v>153</v>
      </c>
      <c r="E90" s="235" t="s">
        <v>1</v>
      </c>
      <c r="F90" s="236" t="s">
        <v>1064</v>
      </c>
      <c r="H90" s="235" t="s">
        <v>1</v>
      </c>
      <c r="I90" s="237"/>
      <c r="AK90" s="235" t="s">
        <v>153</v>
      </c>
      <c r="AL90" s="235" t="s">
        <v>88</v>
      </c>
      <c r="AM90" s="233" t="s">
        <v>86</v>
      </c>
      <c r="AN90" s="233" t="s">
        <v>34</v>
      </c>
      <c r="AO90" s="233" t="s">
        <v>79</v>
      </c>
      <c r="AP90" s="235" t="s">
        <v>142</v>
      </c>
    </row>
    <row r="91" spans="2:56" s="233" customFormat="1" ht="13.5" x14ac:dyDescent="0.2">
      <c r="B91" s="232"/>
      <c r="D91" s="234" t="s">
        <v>153</v>
      </c>
      <c r="E91" s="235" t="s">
        <v>1</v>
      </c>
      <c r="F91" s="236" t="s">
        <v>1065</v>
      </c>
      <c r="H91" s="235" t="s">
        <v>1</v>
      </c>
      <c r="I91" s="237"/>
      <c r="AK91" s="235" t="s">
        <v>153</v>
      </c>
      <c r="AL91" s="235" t="s">
        <v>88</v>
      </c>
      <c r="AM91" s="233" t="s">
        <v>86</v>
      </c>
      <c r="AN91" s="233" t="s">
        <v>34</v>
      </c>
      <c r="AO91" s="233" t="s">
        <v>79</v>
      </c>
      <c r="AP91" s="235" t="s">
        <v>142</v>
      </c>
    </row>
    <row r="92" spans="2:56" s="239" customFormat="1" ht="13.5" x14ac:dyDescent="0.2">
      <c r="B92" s="238"/>
      <c r="D92" s="234" t="s">
        <v>153</v>
      </c>
      <c r="E92" s="240" t="s">
        <v>1</v>
      </c>
      <c r="F92" s="241" t="s">
        <v>86</v>
      </c>
      <c r="H92" s="242">
        <v>1</v>
      </c>
      <c r="I92" s="243"/>
      <c r="AK92" s="240" t="s">
        <v>153</v>
      </c>
      <c r="AL92" s="240" t="s">
        <v>88</v>
      </c>
      <c r="AM92" s="239" t="s">
        <v>88</v>
      </c>
      <c r="AN92" s="239" t="s">
        <v>34</v>
      </c>
      <c r="AO92" s="239" t="s">
        <v>86</v>
      </c>
      <c r="AP92" s="240" t="s">
        <v>142</v>
      </c>
    </row>
    <row r="93" spans="2:56" s="215" customFormat="1" ht="37.35" customHeight="1" x14ac:dyDescent="0.35">
      <c r="B93" s="214"/>
      <c r="D93" s="216" t="s">
        <v>78</v>
      </c>
      <c r="E93" s="217" t="s">
        <v>1066</v>
      </c>
      <c r="F93" s="217" t="s">
        <v>1067</v>
      </c>
      <c r="I93" s="244"/>
      <c r="J93" s="218">
        <f>BB93</f>
        <v>0</v>
      </c>
      <c r="AI93" s="216" t="s">
        <v>178</v>
      </c>
      <c r="AK93" s="219" t="s">
        <v>78</v>
      </c>
      <c r="AL93" s="219" t="s">
        <v>79</v>
      </c>
      <c r="AP93" s="216" t="s">
        <v>142</v>
      </c>
      <c r="BB93" s="220">
        <f>BB94+BB115+BB142</f>
        <v>0</v>
      </c>
    </row>
    <row r="94" spans="2:56" s="215" customFormat="1" ht="19.899999999999999" customHeight="1" x14ac:dyDescent="0.3">
      <c r="B94" s="214"/>
      <c r="D94" s="216" t="s">
        <v>78</v>
      </c>
      <c r="E94" s="221" t="s">
        <v>1068</v>
      </c>
      <c r="F94" s="221" t="s">
        <v>1069</v>
      </c>
      <c r="I94" s="244"/>
      <c r="J94" s="223">
        <f>BB94</f>
        <v>0</v>
      </c>
      <c r="AI94" s="216" t="s">
        <v>178</v>
      </c>
      <c r="AK94" s="219" t="s">
        <v>78</v>
      </c>
      <c r="AL94" s="219" t="s">
        <v>86</v>
      </c>
      <c r="AP94" s="216" t="s">
        <v>142</v>
      </c>
      <c r="BB94" s="220">
        <f>SUM(BB95:BB114)</f>
        <v>0</v>
      </c>
    </row>
    <row r="95" spans="2:56" s="143" customFormat="1" ht="16.5" customHeight="1" x14ac:dyDescent="0.2">
      <c r="B95" s="144"/>
      <c r="C95" s="224" t="s">
        <v>165</v>
      </c>
      <c r="D95" s="224" t="s">
        <v>144</v>
      </c>
      <c r="E95" s="225" t="s">
        <v>1070</v>
      </c>
      <c r="F95" s="226" t="s">
        <v>1071</v>
      </c>
      <c r="G95" s="227" t="s">
        <v>1056</v>
      </c>
      <c r="H95" s="228">
        <v>1</v>
      </c>
      <c r="I95" s="229"/>
      <c r="J95" s="230">
        <f>ROUND(I95*H95,2)</f>
        <v>0</v>
      </c>
      <c r="K95" s="226"/>
      <c r="AI95" s="132" t="s">
        <v>1057</v>
      </c>
      <c r="AK95" s="132" t="s">
        <v>144</v>
      </c>
      <c r="AL95" s="132" t="s">
        <v>88</v>
      </c>
      <c r="AP95" s="132" t="s">
        <v>142</v>
      </c>
      <c r="AV95" s="231" t="e">
        <f>IF(#REF!="základní",J95,0)</f>
        <v>#REF!</v>
      </c>
      <c r="AW95" s="231" t="e">
        <f>IF(#REF!="snížená",J95,0)</f>
        <v>#REF!</v>
      </c>
      <c r="AX95" s="231" t="e">
        <f>IF(#REF!="zákl. přenesená",J95,0)</f>
        <v>#REF!</v>
      </c>
      <c r="AY95" s="231" t="e">
        <f>IF(#REF!="sníž. přenesená",J95,0)</f>
        <v>#REF!</v>
      </c>
      <c r="AZ95" s="231" t="e">
        <f>IF(#REF!="nulová",J95,0)</f>
        <v>#REF!</v>
      </c>
      <c r="BA95" s="132" t="s">
        <v>86</v>
      </c>
      <c r="BB95" s="231">
        <f>ROUND(I95*H95,2)</f>
        <v>0</v>
      </c>
      <c r="BC95" s="132" t="s">
        <v>1057</v>
      </c>
      <c r="BD95" s="132" t="s">
        <v>1072</v>
      </c>
    </row>
    <row r="96" spans="2:56" s="143" customFormat="1" ht="16.5" customHeight="1" x14ac:dyDescent="0.2">
      <c r="B96" s="144"/>
      <c r="C96" s="224" t="s">
        <v>149</v>
      </c>
      <c r="D96" s="224" t="s">
        <v>144</v>
      </c>
      <c r="E96" s="225" t="s">
        <v>1073</v>
      </c>
      <c r="F96" s="226" t="s">
        <v>1074</v>
      </c>
      <c r="G96" s="227" t="s">
        <v>1056</v>
      </c>
      <c r="H96" s="228">
        <v>1</v>
      </c>
      <c r="I96" s="229"/>
      <c r="J96" s="230">
        <f>ROUND(I96*H96,2)</f>
        <v>0</v>
      </c>
      <c r="K96" s="226"/>
      <c r="AI96" s="132" t="s">
        <v>1057</v>
      </c>
      <c r="AK96" s="132" t="s">
        <v>144</v>
      </c>
      <c r="AL96" s="132" t="s">
        <v>88</v>
      </c>
      <c r="AP96" s="132" t="s">
        <v>142</v>
      </c>
      <c r="AV96" s="231" t="e">
        <f>IF(#REF!="základní",J96,0)</f>
        <v>#REF!</v>
      </c>
      <c r="AW96" s="231" t="e">
        <f>IF(#REF!="snížená",J96,0)</f>
        <v>#REF!</v>
      </c>
      <c r="AX96" s="231" t="e">
        <f>IF(#REF!="zákl. přenesená",J96,0)</f>
        <v>#REF!</v>
      </c>
      <c r="AY96" s="231" t="e">
        <f>IF(#REF!="sníž. přenesená",J96,0)</f>
        <v>#REF!</v>
      </c>
      <c r="AZ96" s="231" t="e">
        <f>IF(#REF!="nulová",J96,0)</f>
        <v>#REF!</v>
      </c>
      <c r="BA96" s="132" t="s">
        <v>86</v>
      </c>
      <c r="BB96" s="231">
        <f>ROUND(I96*H96,2)</f>
        <v>0</v>
      </c>
      <c r="BC96" s="132" t="s">
        <v>1057</v>
      </c>
      <c r="BD96" s="132" t="s">
        <v>1075</v>
      </c>
    </row>
    <row r="97" spans="2:56" s="143" customFormat="1" ht="16.5" customHeight="1" x14ac:dyDescent="0.2">
      <c r="B97" s="144"/>
      <c r="C97" s="224" t="s">
        <v>178</v>
      </c>
      <c r="D97" s="224" t="s">
        <v>144</v>
      </c>
      <c r="E97" s="225" t="s">
        <v>1076</v>
      </c>
      <c r="F97" s="226" t="s">
        <v>1077</v>
      </c>
      <c r="G97" s="227" t="s">
        <v>357</v>
      </c>
      <c r="H97" s="228">
        <v>7</v>
      </c>
      <c r="I97" s="229"/>
      <c r="J97" s="230">
        <f>ROUND(I97*H97,2)</f>
        <v>0</v>
      </c>
      <c r="K97" s="226"/>
      <c r="AI97" s="132" t="s">
        <v>1057</v>
      </c>
      <c r="AK97" s="132" t="s">
        <v>144</v>
      </c>
      <c r="AL97" s="132" t="s">
        <v>88</v>
      </c>
      <c r="AP97" s="132" t="s">
        <v>142</v>
      </c>
      <c r="AV97" s="231" t="e">
        <f>IF(#REF!="základní",J97,0)</f>
        <v>#REF!</v>
      </c>
      <c r="AW97" s="231" t="e">
        <f>IF(#REF!="snížená",J97,0)</f>
        <v>#REF!</v>
      </c>
      <c r="AX97" s="231" t="e">
        <f>IF(#REF!="zákl. přenesená",J97,0)</f>
        <v>#REF!</v>
      </c>
      <c r="AY97" s="231" t="e">
        <f>IF(#REF!="sníž. přenesená",J97,0)</f>
        <v>#REF!</v>
      </c>
      <c r="AZ97" s="231" t="e">
        <f>IF(#REF!="nulová",J97,0)</f>
        <v>#REF!</v>
      </c>
      <c r="BA97" s="132" t="s">
        <v>86</v>
      </c>
      <c r="BB97" s="231">
        <f>ROUND(I97*H97,2)</f>
        <v>0</v>
      </c>
      <c r="BC97" s="132" t="s">
        <v>1057</v>
      </c>
      <c r="BD97" s="132" t="s">
        <v>1078</v>
      </c>
    </row>
    <row r="98" spans="2:56" s="143" customFormat="1" ht="25.5" customHeight="1" x14ac:dyDescent="0.2">
      <c r="B98" s="144"/>
      <c r="C98" s="224" t="s">
        <v>193</v>
      </c>
      <c r="D98" s="224" t="s">
        <v>144</v>
      </c>
      <c r="E98" s="225" t="s">
        <v>1079</v>
      </c>
      <c r="F98" s="226" t="s">
        <v>1080</v>
      </c>
      <c r="G98" s="227" t="s">
        <v>1056</v>
      </c>
      <c r="H98" s="228">
        <v>1</v>
      </c>
      <c r="I98" s="229"/>
      <c r="J98" s="230">
        <f>ROUND(I98*H98,2)</f>
        <v>0</v>
      </c>
      <c r="K98" s="226"/>
      <c r="AI98" s="132" t="s">
        <v>1057</v>
      </c>
      <c r="AK98" s="132" t="s">
        <v>144</v>
      </c>
      <c r="AL98" s="132" t="s">
        <v>88</v>
      </c>
      <c r="AP98" s="132" t="s">
        <v>142</v>
      </c>
      <c r="AV98" s="231" t="e">
        <f>IF(#REF!="základní",J98,0)</f>
        <v>#REF!</v>
      </c>
      <c r="AW98" s="231" t="e">
        <f>IF(#REF!="snížená",J98,0)</f>
        <v>#REF!</v>
      </c>
      <c r="AX98" s="231" t="e">
        <f>IF(#REF!="zákl. přenesená",J98,0)</f>
        <v>#REF!</v>
      </c>
      <c r="AY98" s="231" t="e">
        <f>IF(#REF!="sníž. přenesená",J98,0)</f>
        <v>#REF!</v>
      </c>
      <c r="AZ98" s="231" t="e">
        <f>IF(#REF!="nulová",J98,0)</f>
        <v>#REF!</v>
      </c>
      <c r="BA98" s="132" t="s">
        <v>86</v>
      </c>
      <c r="BB98" s="231">
        <f>ROUND(I98*H98,2)</f>
        <v>0</v>
      </c>
      <c r="BC98" s="132" t="s">
        <v>1057</v>
      </c>
      <c r="BD98" s="132" t="s">
        <v>1081</v>
      </c>
    </row>
    <row r="99" spans="2:56" s="233" customFormat="1" ht="13.5" x14ac:dyDescent="0.2">
      <c r="B99" s="232"/>
      <c r="D99" s="234" t="s">
        <v>153</v>
      </c>
      <c r="E99" s="235" t="s">
        <v>1</v>
      </c>
      <c r="F99" s="236" t="s">
        <v>1082</v>
      </c>
      <c r="H99" s="235" t="s">
        <v>1</v>
      </c>
      <c r="I99" s="237"/>
      <c r="AK99" s="235" t="s">
        <v>153</v>
      </c>
      <c r="AL99" s="235" t="s">
        <v>88</v>
      </c>
      <c r="AM99" s="233" t="s">
        <v>86</v>
      </c>
      <c r="AN99" s="233" t="s">
        <v>34</v>
      </c>
      <c r="AO99" s="233" t="s">
        <v>79</v>
      </c>
      <c r="AP99" s="235" t="s">
        <v>142</v>
      </c>
    </row>
    <row r="100" spans="2:56" s="239" customFormat="1" ht="13.5" x14ac:dyDescent="0.2">
      <c r="B100" s="238"/>
      <c r="D100" s="234" t="s">
        <v>153</v>
      </c>
      <c r="E100" s="240" t="s">
        <v>1</v>
      </c>
      <c r="F100" s="241" t="s">
        <v>86</v>
      </c>
      <c r="H100" s="242">
        <v>1</v>
      </c>
      <c r="I100" s="243"/>
      <c r="AK100" s="240" t="s">
        <v>153</v>
      </c>
      <c r="AL100" s="240" t="s">
        <v>88</v>
      </c>
      <c r="AM100" s="239" t="s">
        <v>88</v>
      </c>
      <c r="AN100" s="239" t="s">
        <v>34</v>
      </c>
      <c r="AO100" s="239" t="s">
        <v>86</v>
      </c>
      <c r="AP100" s="240" t="s">
        <v>142</v>
      </c>
    </row>
    <row r="101" spans="2:56" s="143" customFormat="1" ht="16.5" customHeight="1" x14ac:dyDescent="0.2">
      <c r="B101" s="144"/>
      <c r="C101" s="224" t="s">
        <v>199</v>
      </c>
      <c r="D101" s="224" t="s">
        <v>144</v>
      </c>
      <c r="E101" s="225" t="s">
        <v>1083</v>
      </c>
      <c r="F101" s="226" t="s">
        <v>1084</v>
      </c>
      <c r="G101" s="227" t="s">
        <v>1056</v>
      </c>
      <c r="H101" s="228">
        <v>1</v>
      </c>
      <c r="I101" s="229"/>
      <c r="J101" s="230">
        <f>ROUND(I101*H101,2)</f>
        <v>0</v>
      </c>
      <c r="K101" s="226"/>
      <c r="AI101" s="132" t="s">
        <v>1057</v>
      </c>
      <c r="AK101" s="132" t="s">
        <v>144</v>
      </c>
      <c r="AL101" s="132" t="s">
        <v>88</v>
      </c>
      <c r="AP101" s="132" t="s">
        <v>142</v>
      </c>
      <c r="AV101" s="231" t="e">
        <f>IF(#REF!="základní",J101,0)</f>
        <v>#REF!</v>
      </c>
      <c r="AW101" s="231" t="e">
        <f>IF(#REF!="snížená",J101,0)</f>
        <v>#REF!</v>
      </c>
      <c r="AX101" s="231" t="e">
        <f>IF(#REF!="zákl. přenesená",J101,0)</f>
        <v>#REF!</v>
      </c>
      <c r="AY101" s="231" t="e">
        <f>IF(#REF!="sníž. přenesená",J101,0)</f>
        <v>#REF!</v>
      </c>
      <c r="AZ101" s="231" t="e">
        <f>IF(#REF!="nulová",J101,0)</f>
        <v>#REF!</v>
      </c>
      <c r="BA101" s="132" t="s">
        <v>86</v>
      </c>
      <c r="BB101" s="231">
        <f>ROUND(I101*H101,2)</f>
        <v>0</v>
      </c>
      <c r="BC101" s="132" t="s">
        <v>1057</v>
      </c>
      <c r="BD101" s="132" t="s">
        <v>1085</v>
      </c>
    </row>
    <row r="102" spans="2:56" s="233" customFormat="1" ht="13.5" x14ac:dyDescent="0.2">
      <c r="B102" s="232"/>
      <c r="D102" s="234" t="s">
        <v>153</v>
      </c>
      <c r="E102" s="235" t="s">
        <v>1</v>
      </c>
      <c r="F102" s="236" t="s">
        <v>1086</v>
      </c>
      <c r="H102" s="235" t="s">
        <v>1</v>
      </c>
      <c r="I102" s="237"/>
      <c r="AK102" s="235" t="s">
        <v>153</v>
      </c>
      <c r="AL102" s="235" t="s">
        <v>88</v>
      </c>
      <c r="AM102" s="233" t="s">
        <v>86</v>
      </c>
      <c r="AN102" s="233" t="s">
        <v>34</v>
      </c>
      <c r="AO102" s="233" t="s">
        <v>79</v>
      </c>
      <c r="AP102" s="235" t="s">
        <v>142</v>
      </c>
    </row>
    <row r="103" spans="2:56" s="239" customFormat="1" ht="13.5" x14ac:dyDescent="0.2">
      <c r="B103" s="238"/>
      <c r="D103" s="234" t="s">
        <v>153</v>
      </c>
      <c r="E103" s="240" t="s">
        <v>1</v>
      </c>
      <c r="F103" s="241" t="s">
        <v>86</v>
      </c>
      <c r="H103" s="242">
        <v>1</v>
      </c>
      <c r="I103" s="243"/>
      <c r="AK103" s="240" t="s">
        <v>153</v>
      </c>
      <c r="AL103" s="240" t="s">
        <v>88</v>
      </c>
      <c r="AM103" s="239" t="s">
        <v>88</v>
      </c>
      <c r="AN103" s="239" t="s">
        <v>34</v>
      </c>
      <c r="AO103" s="239" t="s">
        <v>86</v>
      </c>
      <c r="AP103" s="240" t="s">
        <v>142</v>
      </c>
    </row>
    <row r="104" spans="2:56" s="143" customFormat="1" ht="51" customHeight="1" x14ac:dyDescent="0.2">
      <c r="B104" s="144"/>
      <c r="C104" s="224" t="s">
        <v>205</v>
      </c>
      <c r="D104" s="224" t="s">
        <v>144</v>
      </c>
      <c r="E104" s="225" t="s">
        <v>1087</v>
      </c>
      <c r="F104" s="226" t="s">
        <v>1088</v>
      </c>
      <c r="G104" s="227" t="s">
        <v>1056</v>
      </c>
      <c r="H104" s="228">
        <v>1</v>
      </c>
      <c r="I104" s="229"/>
      <c r="J104" s="230">
        <f>ROUND(I104*H104,2)</f>
        <v>0</v>
      </c>
      <c r="K104" s="226"/>
      <c r="AI104" s="132" t="s">
        <v>1057</v>
      </c>
      <c r="AK104" s="132" t="s">
        <v>144</v>
      </c>
      <c r="AL104" s="132" t="s">
        <v>88</v>
      </c>
      <c r="AP104" s="132" t="s">
        <v>142</v>
      </c>
      <c r="AV104" s="231" t="e">
        <f>IF(#REF!="základní",J104,0)</f>
        <v>#REF!</v>
      </c>
      <c r="AW104" s="231" t="e">
        <f>IF(#REF!="snížená",J104,0)</f>
        <v>#REF!</v>
      </c>
      <c r="AX104" s="231" t="e">
        <f>IF(#REF!="zákl. přenesená",J104,0)</f>
        <v>#REF!</v>
      </c>
      <c r="AY104" s="231" t="e">
        <f>IF(#REF!="sníž. přenesená",J104,0)</f>
        <v>#REF!</v>
      </c>
      <c r="AZ104" s="231" t="e">
        <f>IF(#REF!="nulová",J104,0)</f>
        <v>#REF!</v>
      </c>
      <c r="BA104" s="132" t="s">
        <v>86</v>
      </c>
      <c r="BB104" s="231">
        <f>ROUND(I104*H104,2)</f>
        <v>0</v>
      </c>
      <c r="BC104" s="132" t="s">
        <v>1057</v>
      </c>
      <c r="BD104" s="132" t="s">
        <v>1089</v>
      </c>
    </row>
    <row r="105" spans="2:56" s="233" customFormat="1" ht="13.5" x14ac:dyDescent="0.2">
      <c r="B105" s="232"/>
      <c r="D105" s="234" t="s">
        <v>153</v>
      </c>
      <c r="E105" s="235" t="s">
        <v>1</v>
      </c>
      <c r="F105" s="236" t="s">
        <v>1090</v>
      </c>
      <c r="H105" s="235" t="s">
        <v>1</v>
      </c>
      <c r="I105" s="237"/>
      <c r="AK105" s="235" t="s">
        <v>153</v>
      </c>
      <c r="AL105" s="235" t="s">
        <v>88</v>
      </c>
      <c r="AM105" s="233" t="s">
        <v>86</v>
      </c>
      <c r="AN105" s="233" t="s">
        <v>34</v>
      </c>
      <c r="AO105" s="233" t="s">
        <v>79</v>
      </c>
      <c r="AP105" s="235" t="s">
        <v>142</v>
      </c>
    </row>
    <row r="106" spans="2:56" s="233" customFormat="1" ht="13.5" x14ac:dyDescent="0.2">
      <c r="B106" s="232"/>
      <c r="D106" s="234" t="s">
        <v>153</v>
      </c>
      <c r="E106" s="235" t="s">
        <v>1</v>
      </c>
      <c r="F106" s="236" t="s">
        <v>1091</v>
      </c>
      <c r="H106" s="235" t="s">
        <v>1</v>
      </c>
      <c r="I106" s="237"/>
      <c r="AK106" s="235" t="s">
        <v>153</v>
      </c>
      <c r="AL106" s="235" t="s">
        <v>88</v>
      </c>
      <c r="AM106" s="233" t="s">
        <v>86</v>
      </c>
      <c r="AN106" s="233" t="s">
        <v>34</v>
      </c>
      <c r="AO106" s="233" t="s">
        <v>79</v>
      </c>
      <c r="AP106" s="235" t="s">
        <v>142</v>
      </c>
    </row>
    <row r="107" spans="2:56" s="239" customFormat="1" ht="13.5" x14ac:dyDescent="0.2">
      <c r="B107" s="238"/>
      <c r="D107" s="234" t="s">
        <v>153</v>
      </c>
      <c r="E107" s="240" t="s">
        <v>1</v>
      </c>
      <c r="F107" s="241" t="s">
        <v>86</v>
      </c>
      <c r="H107" s="242">
        <v>1</v>
      </c>
      <c r="I107" s="243"/>
      <c r="AK107" s="240" t="s">
        <v>153</v>
      </c>
      <c r="AL107" s="240" t="s">
        <v>88</v>
      </c>
      <c r="AM107" s="239" t="s">
        <v>88</v>
      </c>
      <c r="AN107" s="239" t="s">
        <v>34</v>
      </c>
      <c r="AO107" s="239" t="s">
        <v>86</v>
      </c>
      <c r="AP107" s="240" t="s">
        <v>142</v>
      </c>
    </row>
    <row r="108" spans="2:56" s="143" customFormat="1" ht="16.5" customHeight="1" x14ac:dyDescent="0.2">
      <c r="B108" s="144"/>
      <c r="C108" s="224" t="s">
        <v>209</v>
      </c>
      <c r="D108" s="224" t="s">
        <v>144</v>
      </c>
      <c r="E108" s="225" t="s">
        <v>1092</v>
      </c>
      <c r="F108" s="226" t="s">
        <v>1093</v>
      </c>
      <c r="G108" s="227" t="s">
        <v>1056</v>
      </c>
      <c r="H108" s="228">
        <v>1</v>
      </c>
      <c r="I108" s="229"/>
      <c r="J108" s="230">
        <f>ROUND(I108*H108,2)</f>
        <v>0</v>
      </c>
      <c r="K108" s="226"/>
      <c r="AI108" s="132" t="s">
        <v>1057</v>
      </c>
      <c r="AK108" s="132" t="s">
        <v>144</v>
      </c>
      <c r="AL108" s="132" t="s">
        <v>88</v>
      </c>
      <c r="AP108" s="132" t="s">
        <v>142</v>
      </c>
      <c r="AV108" s="231" t="e">
        <f>IF(#REF!="základní",J108,0)</f>
        <v>#REF!</v>
      </c>
      <c r="AW108" s="231" t="e">
        <f>IF(#REF!="snížená",J108,0)</f>
        <v>#REF!</v>
      </c>
      <c r="AX108" s="231" t="e">
        <f>IF(#REF!="zákl. přenesená",J108,0)</f>
        <v>#REF!</v>
      </c>
      <c r="AY108" s="231" t="e">
        <f>IF(#REF!="sníž. přenesená",J108,0)</f>
        <v>#REF!</v>
      </c>
      <c r="AZ108" s="231" t="e">
        <f>IF(#REF!="nulová",J108,0)</f>
        <v>#REF!</v>
      </c>
      <c r="BA108" s="132" t="s">
        <v>86</v>
      </c>
      <c r="BB108" s="231">
        <f>ROUND(I108*H108,2)</f>
        <v>0</v>
      </c>
      <c r="BC108" s="132" t="s">
        <v>1057</v>
      </c>
      <c r="BD108" s="132" t="s">
        <v>1094</v>
      </c>
    </row>
    <row r="109" spans="2:56" s="233" customFormat="1" ht="13.5" x14ac:dyDescent="0.2">
      <c r="B109" s="232"/>
      <c r="D109" s="234" t="s">
        <v>153</v>
      </c>
      <c r="E109" s="235" t="s">
        <v>1</v>
      </c>
      <c r="F109" s="236" t="s">
        <v>1095</v>
      </c>
      <c r="H109" s="235" t="s">
        <v>1</v>
      </c>
      <c r="I109" s="237"/>
      <c r="AK109" s="235" t="s">
        <v>153</v>
      </c>
      <c r="AL109" s="235" t="s">
        <v>88</v>
      </c>
      <c r="AM109" s="233" t="s">
        <v>86</v>
      </c>
      <c r="AN109" s="233" t="s">
        <v>34</v>
      </c>
      <c r="AO109" s="233" t="s">
        <v>79</v>
      </c>
      <c r="AP109" s="235" t="s">
        <v>142</v>
      </c>
    </row>
    <row r="110" spans="2:56" s="233" customFormat="1" ht="13.5" x14ac:dyDescent="0.2">
      <c r="B110" s="232"/>
      <c r="D110" s="234" t="s">
        <v>153</v>
      </c>
      <c r="E110" s="235" t="s">
        <v>1</v>
      </c>
      <c r="F110" s="236" t="s">
        <v>1096</v>
      </c>
      <c r="H110" s="235" t="s">
        <v>1</v>
      </c>
      <c r="I110" s="237"/>
      <c r="AK110" s="235" t="s">
        <v>153</v>
      </c>
      <c r="AL110" s="235" t="s">
        <v>88</v>
      </c>
      <c r="AM110" s="233" t="s">
        <v>86</v>
      </c>
      <c r="AN110" s="233" t="s">
        <v>34</v>
      </c>
      <c r="AO110" s="233" t="s">
        <v>79</v>
      </c>
      <c r="AP110" s="235" t="s">
        <v>142</v>
      </c>
    </row>
    <row r="111" spans="2:56" s="233" customFormat="1" ht="13.5" x14ac:dyDescent="0.2">
      <c r="B111" s="232"/>
      <c r="D111" s="234" t="s">
        <v>153</v>
      </c>
      <c r="E111" s="235" t="s">
        <v>1</v>
      </c>
      <c r="F111" s="236" t="s">
        <v>1097</v>
      </c>
      <c r="H111" s="235" t="s">
        <v>1</v>
      </c>
      <c r="I111" s="237"/>
      <c r="AK111" s="235" t="s">
        <v>153</v>
      </c>
      <c r="AL111" s="235" t="s">
        <v>88</v>
      </c>
      <c r="AM111" s="233" t="s">
        <v>86</v>
      </c>
      <c r="AN111" s="233" t="s">
        <v>34</v>
      </c>
      <c r="AO111" s="233" t="s">
        <v>79</v>
      </c>
      <c r="AP111" s="235" t="s">
        <v>142</v>
      </c>
    </row>
    <row r="112" spans="2:56" s="233" customFormat="1" ht="13.5" x14ac:dyDescent="0.2">
      <c r="B112" s="232"/>
      <c r="D112" s="234" t="s">
        <v>153</v>
      </c>
      <c r="E112" s="235" t="s">
        <v>1</v>
      </c>
      <c r="F112" s="236" t="s">
        <v>1098</v>
      </c>
      <c r="H112" s="235" t="s">
        <v>1</v>
      </c>
      <c r="I112" s="237"/>
      <c r="AK112" s="235" t="s">
        <v>153</v>
      </c>
      <c r="AL112" s="235" t="s">
        <v>88</v>
      </c>
      <c r="AM112" s="233" t="s">
        <v>86</v>
      </c>
      <c r="AN112" s="233" t="s">
        <v>34</v>
      </c>
      <c r="AO112" s="233" t="s">
        <v>79</v>
      </c>
      <c r="AP112" s="235" t="s">
        <v>142</v>
      </c>
    </row>
    <row r="113" spans="2:56" s="239" customFormat="1" ht="13.5" x14ac:dyDescent="0.2">
      <c r="B113" s="238"/>
      <c r="D113" s="234" t="s">
        <v>153</v>
      </c>
      <c r="E113" s="240" t="s">
        <v>1</v>
      </c>
      <c r="F113" s="241" t="s">
        <v>86</v>
      </c>
      <c r="H113" s="242">
        <v>1</v>
      </c>
      <c r="I113" s="243"/>
      <c r="AK113" s="240" t="s">
        <v>153</v>
      </c>
      <c r="AL113" s="240" t="s">
        <v>88</v>
      </c>
      <c r="AM113" s="239" t="s">
        <v>88</v>
      </c>
      <c r="AN113" s="239" t="s">
        <v>34</v>
      </c>
      <c r="AO113" s="239" t="s">
        <v>86</v>
      </c>
      <c r="AP113" s="240" t="s">
        <v>142</v>
      </c>
    </row>
    <row r="114" spans="2:56" s="143" customFormat="1" ht="29.25" customHeight="1" x14ac:dyDescent="0.2">
      <c r="B114" s="144"/>
      <c r="C114" s="224" t="s">
        <v>216</v>
      </c>
      <c r="D114" s="224" t="s">
        <v>144</v>
      </c>
      <c r="E114" s="225" t="s">
        <v>1099</v>
      </c>
      <c r="F114" s="226" t="s">
        <v>1100</v>
      </c>
      <c r="G114" s="227" t="s">
        <v>357</v>
      </c>
      <c r="H114" s="228">
        <v>1</v>
      </c>
      <c r="I114" s="229"/>
      <c r="J114" s="230">
        <f>ROUND(I114*H114,2)</f>
        <v>0</v>
      </c>
      <c r="K114" s="226"/>
      <c r="AI114" s="132" t="s">
        <v>1057</v>
      </c>
      <c r="AK114" s="132" t="s">
        <v>144</v>
      </c>
      <c r="AL114" s="132" t="s">
        <v>88</v>
      </c>
      <c r="AP114" s="132" t="s">
        <v>142</v>
      </c>
      <c r="AV114" s="231" t="e">
        <f>IF(#REF!="základní",J114,0)</f>
        <v>#REF!</v>
      </c>
      <c r="AW114" s="231" t="e">
        <f>IF(#REF!="snížená",J114,0)</f>
        <v>#REF!</v>
      </c>
      <c r="AX114" s="231" t="e">
        <f>IF(#REF!="zákl. přenesená",J114,0)</f>
        <v>#REF!</v>
      </c>
      <c r="AY114" s="231" t="e">
        <f>IF(#REF!="sníž. přenesená",J114,0)</f>
        <v>#REF!</v>
      </c>
      <c r="AZ114" s="231" t="e">
        <f>IF(#REF!="nulová",J114,0)</f>
        <v>#REF!</v>
      </c>
      <c r="BA114" s="132" t="s">
        <v>86</v>
      </c>
      <c r="BB114" s="231">
        <f>ROUND(I114*H114,2)</f>
        <v>0</v>
      </c>
      <c r="BC114" s="132" t="s">
        <v>1057</v>
      </c>
      <c r="BD114" s="132" t="s">
        <v>1101</v>
      </c>
    </row>
    <row r="115" spans="2:56" s="215" customFormat="1" ht="29.85" customHeight="1" x14ac:dyDescent="0.3">
      <c r="B115" s="214"/>
      <c r="D115" s="216" t="s">
        <v>78</v>
      </c>
      <c r="E115" s="221" t="s">
        <v>1102</v>
      </c>
      <c r="F115" s="221" t="s">
        <v>1103</v>
      </c>
      <c r="I115" s="244"/>
      <c r="J115" s="223">
        <f>BB115</f>
        <v>0</v>
      </c>
      <c r="AI115" s="216" t="s">
        <v>178</v>
      </c>
      <c r="AK115" s="219" t="s">
        <v>78</v>
      </c>
      <c r="AL115" s="219" t="s">
        <v>86</v>
      </c>
      <c r="AP115" s="216" t="s">
        <v>142</v>
      </c>
      <c r="BB115" s="220">
        <f>SUM(BB116:BB141)</f>
        <v>0</v>
      </c>
    </row>
    <row r="116" spans="2:56" s="143" customFormat="1" ht="16.5" customHeight="1" x14ac:dyDescent="0.2">
      <c r="B116" s="144"/>
      <c r="C116" s="224" t="s">
        <v>224</v>
      </c>
      <c r="D116" s="224" t="s">
        <v>144</v>
      </c>
      <c r="E116" s="225" t="s">
        <v>1104</v>
      </c>
      <c r="F116" s="226" t="s">
        <v>1105</v>
      </c>
      <c r="G116" s="227" t="s">
        <v>1056</v>
      </c>
      <c r="H116" s="228">
        <v>1</v>
      </c>
      <c r="I116" s="229"/>
      <c r="J116" s="230">
        <f>ROUND(I116*H116,2)</f>
        <v>0</v>
      </c>
      <c r="K116" s="226"/>
      <c r="AI116" s="132" t="s">
        <v>1057</v>
      </c>
      <c r="AK116" s="132" t="s">
        <v>144</v>
      </c>
      <c r="AL116" s="132" t="s">
        <v>88</v>
      </c>
      <c r="AP116" s="132" t="s">
        <v>142</v>
      </c>
      <c r="AV116" s="231" t="e">
        <f>IF(#REF!="základní",J116,0)</f>
        <v>#REF!</v>
      </c>
      <c r="AW116" s="231" t="e">
        <f>IF(#REF!="snížená",J116,0)</f>
        <v>#REF!</v>
      </c>
      <c r="AX116" s="231" t="e">
        <f>IF(#REF!="zákl. přenesená",J116,0)</f>
        <v>#REF!</v>
      </c>
      <c r="AY116" s="231" t="e">
        <f>IF(#REF!="sníž. přenesená",J116,0)</f>
        <v>#REF!</v>
      </c>
      <c r="AZ116" s="231" t="e">
        <f>IF(#REF!="nulová",J116,0)</f>
        <v>#REF!</v>
      </c>
      <c r="BA116" s="132" t="s">
        <v>86</v>
      </c>
      <c r="BB116" s="231">
        <f>ROUND(I116*H116,2)</f>
        <v>0</v>
      </c>
      <c r="BC116" s="132" t="s">
        <v>1057</v>
      </c>
      <c r="BD116" s="132" t="s">
        <v>1106</v>
      </c>
    </row>
    <row r="117" spans="2:56" s="233" customFormat="1" ht="13.5" x14ac:dyDescent="0.2">
      <c r="B117" s="232"/>
      <c r="D117" s="234" t="s">
        <v>153</v>
      </c>
      <c r="E117" s="235" t="s">
        <v>1</v>
      </c>
      <c r="F117" s="236" t="s">
        <v>1107</v>
      </c>
      <c r="H117" s="235" t="s">
        <v>1</v>
      </c>
      <c r="I117" s="237"/>
      <c r="AK117" s="235" t="s">
        <v>153</v>
      </c>
      <c r="AL117" s="235" t="s">
        <v>88</v>
      </c>
      <c r="AM117" s="233" t="s">
        <v>86</v>
      </c>
      <c r="AN117" s="233" t="s">
        <v>34</v>
      </c>
      <c r="AO117" s="233" t="s">
        <v>79</v>
      </c>
      <c r="AP117" s="235" t="s">
        <v>142</v>
      </c>
    </row>
    <row r="118" spans="2:56" s="233" customFormat="1" ht="13.5" x14ac:dyDescent="0.2">
      <c r="B118" s="232"/>
      <c r="D118" s="234" t="s">
        <v>153</v>
      </c>
      <c r="E118" s="235" t="s">
        <v>1</v>
      </c>
      <c r="F118" s="236" t="s">
        <v>1108</v>
      </c>
      <c r="H118" s="235" t="s">
        <v>1</v>
      </c>
      <c r="I118" s="237"/>
      <c r="AK118" s="235" t="s">
        <v>153</v>
      </c>
      <c r="AL118" s="235" t="s">
        <v>88</v>
      </c>
      <c r="AM118" s="233" t="s">
        <v>86</v>
      </c>
      <c r="AN118" s="233" t="s">
        <v>34</v>
      </c>
      <c r="AO118" s="233" t="s">
        <v>79</v>
      </c>
      <c r="AP118" s="235" t="s">
        <v>142</v>
      </c>
    </row>
    <row r="119" spans="2:56" s="233" customFormat="1" ht="13.5" x14ac:dyDescent="0.2">
      <c r="B119" s="232"/>
      <c r="D119" s="234" t="s">
        <v>153</v>
      </c>
      <c r="E119" s="235" t="s">
        <v>1</v>
      </c>
      <c r="F119" s="236" t="s">
        <v>1109</v>
      </c>
      <c r="H119" s="235" t="s">
        <v>1</v>
      </c>
      <c r="I119" s="237"/>
      <c r="AK119" s="235" t="s">
        <v>153</v>
      </c>
      <c r="AL119" s="235" t="s">
        <v>88</v>
      </c>
      <c r="AM119" s="233" t="s">
        <v>86</v>
      </c>
      <c r="AN119" s="233" t="s">
        <v>34</v>
      </c>
      <c r="AO119" s="233" t="s">
        <v>79</v>
      </c>
      <c r="AP119" s="235" t="s">
        <v>142</v>
      </c>
    </row>
    <row r="120" spans="2:56" s="233" customFormat="1" ht="13.5" x14ac:dyDescent="0.2">
      <c r="B120" s="232"/>
      <c r="D120" s="234" t="s">
        <v>153</v>
      </c>
      <c r="E120" s="235" t="s">
        <v>1</v>
      </c>
      <c r="F120" s="236" t="s">
        <v>1110</v>
      </c>
      <c r="H120" s="235" t="s">
        <v>1</v>
      </c>
      <c r="I120" s="237"/>
      <c r="AK120" s="235" t="s">
        <v>153</v>
      </c>
      <c r="AL120" s="235" t="s">
        <v>88</v>
      </c>
      <c r="AM120" s="233" t="s">
        <v>86</v>
      </c>
      <c r="AN120" s="233" t="s">
        <v>34</v>
      </c>
      <c r="AO120" s="233" t="s">
        <v>79</v>
      </c>
      <c r="AP120" s="235" t="s">
        <v>142</v>
      </c>
    </row>
    <row r="121" spans="2:56" s="233" customFormat="1" ht="13.5" x14ac:dyDescent="0.2">
      <c r="B121" s="232"/>
      <c r="D121" s="234" t="s">
        <v>153</v>
      </c>
      <c r="E121" s="235" t="s">
        <v>1</v>
      </c>
      <c r="F121" s="236" t="s">
        <v>1111</v>
      </c>
      <c r="H121" s="235" t="s">
        <v>1</v>
      </c>
      <c r="I121" s="237"/>
      <c r="AK121" s="235" t="s">
        <v>153</v>
      </c>
      <c r="AL121" s="235" t="s">
        <v>88</v>
      </c>
      <c r="AM121" s="233" t="s">
        <v>86</v>
      </c>
      <c r="AN121" s="233" t="s">
        <v>34</v>
      </c>
      <c r="AO121" s="233" t="s">
        <v>79</v>
      </c>
      <c r="AP121" s="235" t="s">
        <v>142</v>
      </c>
    </row>
    <row r="122" spans="2:56" s="233" customFormat="1" ht="27" x14ac:dyDescent="0.2">
      <c r="B122" s="232"/>
      <c r="D122" s="234" t="s">
        <v>153</v>
      </c>
      <c r="E122" s="235" t="s">
        <v>1</v>
      </c>
      <c r="F122" s="236" t="s">
        <v>1112</v>
      </c>
      <c r="H122" s="235" t="s">
        <v>1</v>
      </c>
      <c r="I122" s="237"/>
      <c r="AK122" s="235" t="s">
        <v>153</v>
      </c>
      <c r="AL122" s="235" t="s">
        <v>88</v>
      </c>
      <c r="AM122" s="233" t="s">
        <v>86</v>
      </c>
      <c r="AN122" s="233" t="s">
        <v>34</v>
      </c>
      <c r="AO122" s="233" t="s">
        <v>79</v>
      </c>
      <c r="AP122" s="235" t="s">
        <v>142</v>
      </c>
    </row>
    <row r="123" spans="2:56" s="233" customFormat="1" ht="27" x14ac:dyDescent="0.2">
      <c r="B123" s="232"/>
      <c r="D123" s="234" t="s">
        <v>153</v>
      </c>
      <c r="E123" s="235" t="s">
        <v>1</v>
      </c>
      <c r="F123" s="236" t="s">
        <v>1113</v>
      </c>
      <c r="H123" s="235" t="s">
        <v>1</v>
      </c>
      <c r="I123" s="237"/>
      <c r="AK123" s="235" t="s">
        <v>153</v>
      </c>
      <c r="AL123" s="235" t="s">
        <v>88</v>
      </c>
      <c r="AM123" s="233" t="s">
        <v>86</v>
      </c>
      <c r="AN123" s="233" t="s">
        <v>34</v>
      </c>
      <c r="AO123" s="233" t="s">
        <v>79</v>
      </c>
      <c r="AP123" s="235" t="s">
        <v>142</v>
      </c>
    </row>
    <row r="124" spans="2:56" s="239" customFormat="1" ht="13.5" x14ac:dyDescent="0.2">
      <c r="B124" s="238"/>
      <c r="D124" s="234" t="s">
        <v>153</v>
      </c>
      <c r="E124" s="240" t="s">
        <v>1</v>
      </c>
      <c r="F124" s="241" t="s">
        <v>86</v>
      </c>
      <c r="H124" s="242">
        <v>1</v>
      </c>
      <c r="I124" s="243"/>
      <c r="AK124" s="240" t="s">
        <v>153</v>
      </c>
      <c r="AL124" s="240" t="s">
        <v>88</v>
      </c>
      <c r="AM124" s="239" t="s">
        <v>88</v>
      </c>
      <c r="AN124" s="239" t="s">
        <v>34</v>
      </c>
      <c r="AO124" s="239" t="s">
        <v>86</v>
      </c>
      <c r="AP124" s="240" t="s">
        <v>142</v>
      </c>
    </row>
    <row r="125" spans="2:56" s="143" customFormat="1" ht="16.5" customHeight="1" x14ac:dyDescent="0.2">
      <c r="B125" s="144"/>
      <c r="C125" s="224" t="s">
        <v>232</v>
      </c>
      <c r="D125" s="224" t="s">
        <v>144</v>
      </c>
      <c r="E125" s="225" t="s">
        <v>1114</v>
      </c>
      <c r="F125" s="226" t="s">
        <v>1115</v>
      </c>
      <c r="G125" s="227" t="s">
        <v>1056</v>
      </c>
      <c r="H125" s="228">
        <v>1</v>
      </c>
      <c r="I125" s="229"/>
      <c r="J125" s="230">
        <f>ROUND(I125*H125,2)</f>
        <v>0</v>
      </c>
      <c r="K125" s="226"/>
      <c r="AI125" s="132" t="s">
        <v>1057</v>
      </c>
      <c r="AK125" s="132" t="s">
        <v>144</v>
      </c>
      <c r="AL125" s="132" t="s">
        <v>88</v>
      </c>
      <c r="AP125" s="132" t="s">
        <v>142</v>
      </c>
      <c r="AV125" s="231" t="e">
        <f>IF(#REF!="základní",J125,0)</f>
        <v>#REF!</v>
      </c>
      <c r="AW125" s="231" t="e">
        <f>IF(#REF!="snížená",J125,0)</f>
        <v>#REF!</v>
      </c>
      <c r="AX125" s="231" t="e">
        <f>IF(#REF!="zákl. přenesená",J125,0)</f>
        <v>#REF!</v>
      </c>
      <c r="AY125" s="231" t="e">
        <f>IF(#REF!="sníž. přenesená",J125,0)</f>
        <v>#REF!</v>
      </c>
      <c r="AZ125" s="231" t="e">
        <f>IF(#REF!="nulová",J125,0)</f>
        <v>#REF!</v>
      </c>
      <c r="BA125" s="132" t="s">
        <v>86</v>
      </c>
      <c r="BB125" s="231">
        <f>ROUND(I125*H125,2)</f>
        <v>0</v>
      </c>
      <c r="BC125" s="132" t="s">
        <v>1057</v>
      </c>
      <c r="BD125" s="132" t="s">
        <v>1116</v>
      </c>
    </row>
    <row r="126" spans="2:56" s="143" customFormat="1" ht="16.5" customHeight="1" x14ac:dyDescent="0.2">
      <c r="B126" s="144"/>
      <c r="C126" s="224" t="s">
        <v>241</v>
      </c>
      <c r="D126" s="224" t="s">
        <v>144</v>
      </c>
      <c r="E126" s="225" t="s">
        <v>1117</v>
      </c>
      <c r="F126" s="226" t="s">
        <v>1118</v>
      </c>
      <c r="G126" s="227" t="s">
        <v>357</v>
      </c>
      <c r="H126" s="228">
        <v>1</v>
      </c>
      <c r="I126" s="229"/>
      <c r="J126" s="230">
        <f>ROUND(I126*H126,2)</f>
        <v>0</v>
      </c>
      <c r="K126" s="226"/>
      <c r="AI126" s="132" t="s">
        <v>1057</v>
      </c>
      <c r="AK126" s="132" t="s">
        <v>144</v>
      </c>
      <c r="AL126" s="132" t="s">
        <v>88</v>
      </c>
      <c r="AP126" s="132" t="s">
        <v>142</v>
      </c>
      <c r="AV126" s="231" t="e">
        <f>IF(#REF!="základní",J126,0)</f>
        <v>#REF!</v>
      </c>
      <c r="AW126" s="231" t="e">
        <f>IF(#REF!="snížená",J126,0)</f>
        <v>#REF!</v>
      </c>
      <c r="AX126" s="231" t="e">
        <f>IF(#REF!="zákl. přenesená",J126,0)</f>
        <v>#REF!</v>
      </c>
      <c r="AY126" s="231" t="e">
        <f>IF(#REF!="sníž. přenesená",J126,0)</f>
        <v>#REF!</v>
      </c>
      <c r="AZ126" s="231" t="e">
        <f>IF(#REF!="nulová",J126,0)</f>
        <v>#REF!</v>
      </c>
      <c r="BA126" s="132" t="s">
        <v>86</v>
      </c>
      <c r="BB126" s="231">
        <f>ROUND(I126*H126,2)</f>
        <v>0</v>
      </c>
      <c r="BC126" s="132" t="s">
        <v>1057</v>
      </c>
      <c r="BD126" s="132" t="s">
        <v>1119</v>
      </c>
    </row>
    <row r="127" spans="2:56" s="143" customFormat="1" ht="25.5" customHeight="1" x14ac:dyDescent="0.2">
      <c r="B127" s="144"/>
      <c r="C127" s="224" t="s">
        <v>249</v>
      </c>
      <c r="D127" s="224" t="s">
        <v>144</v>
      </c>
      <c r="E127" s="225" t="s">
        <v>1120</v>
      </c>
      <c r="F127" s="226" t="s">
        <v>1121</v>
      </c>
      <c r="G127" s="227" t="s">
        <v>1056</v>
      </c>
      <c r="H127" s="228">
        <v>1</v>
      </c>
      <c r="I127" s="229"/>
      <c r="J127" s="230">
        <f>ROUND(I127*H127,2)</f>
        <v>0</v>
      </c>
      <c r="K127" s="226"/>
      <c r="AI127" s="132" t="s">
        <v>1057</v>
      </c>
      <c r="AK127" s="132" t="s">
        <v>144</v>
      </c>
      <c r="AL127" s="132" t="s">
        <v>88</v>
      </c>
      <c r="AP127" s="132" t="s">
        <v>142</v>
      </c>
      <c r="AV127" s="231" t="e">
        <f>IF(#REF!="základní",J127,0)</f>
        <v>#REF!</v>
      </c>
      <c r="AW127" s="231" t="e">
        <f>IF(#REF!="snížená",J127,0)</f>
        <v>#REF!</v>
      </c>
      <c r="AX127" s="231" t="e">
        <f>IF(#REF!="zákl. přenesená",J127,0)</f>
        <v>#REF!</v>
      </c>
      <c r="AY127" s="231" t="e">
        <f>IF(#REF!="sníž. přenesená",J127,0)</f>
        <v>#REF!</v>
      </c>
      <c r="AZ127" s="231" t="e">
        <f>IF(#REF!="nulová",J127,0)</f>
        <v>#REF!</v>
      </c>
      <c r="BA127" s="132" t="s">
        <v>86</v>
      </c>
      <c r="BB127" s="231">
        <f>ROUND(I127*H127,2)</f>
        <v>0</v>
      </c>
      <c r="BC127" s="132" t="s">
        <v>1057</v>
      </c>
      <c r="BD127" s="132" t="s">
        <v>1122</v>
      </c>
    </row>
    <row r="128" spans="2:56" s="233" customFormat="1" ht="13.5" x14ac:dyDescent="0.2">
      <c r="B128" s="232"/>
      <c r="D128" s="234" t="s">
        <v>153</v>
      </c>
      <c r="E128" s="235" t="s">
        <v>1</v>
      </c>
      <c r="F128" s="236" t="s">
        <v>1123</v>
      </c>
      <c r="H128" s="235" t="s">
        <v>1</v>
      </c>
      <c r="I128" s="237"/>
      <c r="AK128" s="235" t="s">
        <v>153</v>
      </c>
      <c r="AL128" s="235" t="s">
        <v>88</v>
      </c>
      <c r="AM128" s="233" t="s">
        <v>86</v>
      </c>
      <c r="AN128" s="233" t="s">
        <v>34</v>
      </c>
      <c r="AO128" s="233" t="s">
        <v>79</v>
      </c>
      <c r="AP128" s="235" t="s">
        <v>142</v>
      </c>
    </row>
    <row r="129" spans="2:56" s="233" customFormat="1" ht="13.5" x14ac:dyDescent="0.2">
      <c r="B129" s="232"/>
      <c r="D129" s="234" t="s">
        <v>153</v>
      </c>
      <c r="E129" s="235" t="s">
        <v>1</v>
      </c>
      <c r="F129" s="236" t="s">
        <v>1124</v>
      </c>
      <c r="H129" s="235" t="s">
        <v>1</v>
      </c>
      <c r="I129" s="237"/>
      <c r="AK129" s="235" t="s">
        <v>153</v>
      </c>
      <c r="AL129" s="235" t="s">
        <v>88</v>
      </c>
      <c r="AM129" s="233" t="s">
        <v>86</v>
      </c>
      <c r="AN129" s="233" t="s">
        <v>34</v>
      </c>
      <c r="AO129" s="233" t="s">
        <v>79</v>
      </c>
      <c r="AP129" s="235" t="s">
        <v>142</v>
      </c>
    </row>
    <row r="130" spans="2:56" s="233" customFormat="1" ht="13.5" x14ac:dyDescent="0.2">
      <c r="B130" s="232"/>
      <c r="D130" s="234" t="s">
        <v>153</v>
      </c>
      <c r="E130" s="235" t="s">
        <v>1</v>
      </c>
      <c r="F130" s="236" t="s">
        <v>1125</v>
      </c>
      <c r="H130" s="235" t="s">
        <v>1</v>
      </c>
      <c r="I130" s="237"/>
      <c r="AK130" s="235" t="s">
        <v>153</v>
      </c>
      <c r="AL130" s="235" t="s">
        <v>88</v>
      </c>
      <c r="AM130" s="233" t="s">
        <v>86</v>
      </c>
      <c r="AN130" s="233" t="s">
        <v>34</v>
      </c>
      <c r="AO130" s="233" t="s">
        <v>79</v>
      </c>
      <c r="AP130" s="235" t="s">
        <v>142</v>
      </c>
    </row>
    <row r="131" spans="2:56" s="233" customFormat="1" ht="13.5" x14ac:dyDescent="0.2">
      <c r="B131" s="232"/>
      <c r="D131" s="234" t="s">
        <v>153</v>
      </c>
      <c r="E131" s="235" t="s">
        <v>1</v>
      </c>
      <c r="F131" s="236" t="s">
        <v>1126</v>
      </c>
      <c r="H131" s="235" t="s">
        <v>1</v>
      </c>
      <c r="I131" s="237"/>
      <c r="AK131" s="235" t="s">
        <v>153</v>
      </c>
      <c r="AL131" s="235" t="s">
        <v>88</v>
      </c>
      <c r="AM131" s="233" t="s">
        <v>86</v>
      </c>
      <c r="AN131" s="233" t="s">
        <v>34</v>
      </c>
      <c r="AO131" s="233" t="s">
        <v>79</v>
      </c>
      <c r="AP131" s="235" t="s">
        <v>142</v>
      </c>
    </row>
    <row r="132" spans="2:56" s="239" customFormat="1" ht="13.5" x14ac:dyDescent="0.2">
      <c r="B132" s="238"/>
      <c r="D132" s="234" t="s">
        <v>153</v>
      </c>
      <c r="E132" s="240" t="s">
        <v>1</v>
      </c>
      <c r="F132" s="241" t="s">
        <v>86</v>
      </c>
      <c r="H132" s="242">
        <v>1</v>
      </c>
      <c r="I132" s="243"/>
      <c r="AK132" s="240" t="s">
        <v>153</v>
      </c>
      <c r="AL132" s="240" t="s">
        <v>88</v>
      </c>
      <c r="AM132" s="239" t="s">
        <v>88</v>
      </c>
      <c r="AN132" s="239" t="s">
        <v>34</v>
      </c>
      <c r="AO132" s="239" t="s">
        <v>86</v>
      </c>
      <c r="AP132" s="240" t="s">
        <v>142</v>
      </c>
    </row>
    <row r="133" spans="2:56" s="143" customFormat="1" ht="16.5" customHeight="1" x14ac:dyDescent="0.2">
      <c r="B133" s="144"/>
      <c r="C133" s="224" t="s">
        <v>8</v>
      </c>
      <c r="D133" s="224" t="s">
        <v>144</v>
      </c>
      <c r="E133" s="225" t="s">
        <v>1127</v>
      </c>
      <c r="F133" s="226" t="s">
        <v>1128</v>
      </c>
      <c r="G133" s="227" t="s">
        <v>1056</v>
      </c>
      <c r="H133" s="228">
        <v>1</v>
      </c>
      <c r="I133" s="229"/>
      <c r="J133" s="230">
        <f>ROUND(I133*H133,2)</f>
        <v>0</v>
      </c>
      <c r="K133" s="226"/>
      <c r="AI133" s="132" t="s">
        <v>1057</v>
      </c>
      <c r="AK133" s="132" t="s">
        <v>144</v>
      </c>
      <c r="AL133" s="132" t="s">
        <v>88</v>
      </c>
      <c r="AP133" s="132" t="s">
        <v>142</v>
      </c>
      <c r="AV133" s="231" t="e">
        <f>IF(#REF!="základní",J133,0)</f>
        <v>#REF!</v>
      </c>
      <c r="AW133" s="231" t="e">
        <f>IF(#REF!="snížená",J133,0)</f>
        <v>#REF!</v>
      </c>
      <c r="AX133" s="231" t="e">
        <f>IF(#REF!="zákl. přenesená",J133,0)</f>
        <v>#REF!</v>
      </c>
      <c r="AY133" s="231" t="e">
        <f>IF(#REF!="sníž. přenesená",J133,0)</f>
        <v>#REF!</v>
      </c>
      <c r="AZ133" s="231" t="e">
        <f>IF(#REF!="nulová",J133,0)</f>
        <v>#REF!</v>
      </c>
      <c r="BA133" s="132" t="s">
        <v>86</v>
      </c>
      <c r="BB133" s="231">
        <f>ROUND(I133*H133,2)</f>
        <v>0</v>
      </c>
      <c r="BC133" s="132" t="s">
        <v>1057</v>
      </c>
      <c r="BD133" s="132" t="s">
        <v>1129</v>
      </c>
    </row>
    <row r="134" spans="2:56" s="233" customFormat="1" ht="13.5" x14ac:dyDescent="0.2">
      <c r="B134" s="232"/>
      <c r="D134" s="234" t="s">
        <v>153</v>
      </c>
      <c r="E134" s="235" t="s">
        <v>1</v>
      </c>
      <c r="F134" s="236" t="s">
        <v>1130</v>
      </c>
      <c r="H134" s="235" t="s">
        <v>1</v>
      </c>
      <c r="I134" s="237"/>
      <c r="AK134" s="235" t="s">
        <v>153</v>
      </c>
      <c r="AL134" s="235" t="s">
        <v>88</v>
      </c>
      <c r="AM134" s="233" t="s">
        <v>86</v>
      </c>
      <c r="AN134" s="233" t="s">
        <v>34</v>
      </c>
      <c r="AO134" s="233" t="s">
        <v>79</v>
      </c>
      <c r="AP134" s="235" t="s">
        <v>142</v>
      </c>
    </row>
    <row r="135" spans="2:56" s="233" customFormat="1" ht="13.5" x14ac:dyDescent="0.2">
      <c r="B135" s="232"/>
      <c r="D135" s="234" t="s">
        <v>153</v>
      </c>
      <c r="E135" s="235" t="s">
        <v>1</v>
      </c>
      <c r="F135" s="236" t="s">
        <v>1131</v>
      </c>
      <c r="H135" s="235" t="s">
        <v>1</v>
      </c>
      <c r="I135" s="237"/>
      <c r="AK135" s="235" t="s">
        <v>153</v>
      </c>
      <c r="AL135" s="235" t="s">
        <v>88</v>
      </c>
      <c r="AM135" s="233" t="s">
        <v>86</v>
      </c>
      <c r="AN135" s="233" t="s">
        <v>34</v>
      </c>
      <c r="AO135" s="233" t="s">
        <v>79</v>
      </c>
      <c r="AP135" s="235" t="s">
        <v>142</v>
      </c>
    </row>
    <row r="136" spans="2:56" s="233" customFormat="1" ht="13.5" x14ac:dyDescent="0.2">
      <c r="B136" s="232"/>
      <c r="D136" s="234" t="s">
        <v>153</v>
      </c>
      <c r="E136" s="235" t="s">
        <v>1</v>
      </c>
      <c r="F136" s="236" t="s">
        <v>1132</v>
      </c>
      <c r="H136" s="235" t="s">
        <v>1</v>
      </c>
      <c r="I136" s="237"/>
      <c r="AK136" s="235" t="s">
        <v>153</v>
      </c>
      <c r="AL136" s="235" t="s">
        <v>88</v>
      </c>
      <c r="AM136" s="233" t="s">
        <v>86</v>
      </c>
      <c r="AN136" s="233" t="s">
        <v>34</v>
      </c>
      <c r="AO136" s="233" t="s">
        <v>79</v>
      </c>
      <c r="AP136" s="235" t="s">
        <v>142</v>
      </c>
    </row>
    <row r="137" spans="2:56" s="239" customFormat="1" ht="13.5" x14ac:dyDescent="0.2">
      <c r="B137" s="238"/>
      <c r="D137" s="234" t="s">
        <v>153</v>
      </c>
      <c r="E137" s="240" t="s">
        <v>1</v>
      </c>
      <c r="F137" s="241" t="s">
        <v>86</v>
      </c>
      <c r="H137" s="242">
        <v>1</v>
      </c>
      <c r="I137" s="243"/>
      <c r="AK137" s="240" t="s">
        <v>153</v>
      </c>
      <c r="AL137" s="240" t="s">
        <v>88</v>
      </c>
      <c r="AM137" s="239" t="s">
        <v>88</v>
      </c>
      <c r="AN137" s="239" t="s">
        <v>34</v>
      </c>
      <c r="AO137" s="239" t="s">
        <v>86</v>
      </c>
      <c r="AP137" s="240" t="s">
        <v>142</v>
      </c>
    </row>
    <row r="138" spans="2:56" s="143" customFormat="1" ht="16.5" customHeight="1" x14ac:dyDescent="0.2">
      <c r="B138" s="144"/>
      <c r="C138" s="224" t="s">
        <v>261</v>
      </c>
      <c r="D138" s="224" t="s">
        <v>144</v>
      </c>
      <c r="E138" s="225" t="s">
        <v>1133</v>
      </c>
      <c r="F138" s="226" t="s">
        <v>1134</v>
      </c>
      <c r="G138" s="227" t="s">
        <v>1056</v>
      </c>
      <c r="H138" s="228">
        <v>1</v>
      </c>
      <c r="I138" s="229"/>
      <c r="J138" s="230">
        <f>ROUND(I138*H138,2)</f>
        <v>0</v>
      </c>
      <c r="K138" s="226"/>
      <c r="AI138" s="132" t="s">
        <v>1057</v>
      </c>
      <c r="AK138" s="132" t="s">
        <v>144</v>
      </c>
      <c r="AL138" s="132" t="s">
        <v>88</v>
      </c>
      <c r="AP138" s="132" t="s">
        <v>142</v>
      </c>
      <c r="AV138" s="231" t="e">
        <f>IF(#REF!="základní",J138,0)</f>
        <v>#REF!</v>
      </c>
      <c r="AW138" s="231" t="e">
        <f>IF(#REF!="snížená",J138,0)</f>
        <v>#REF!</v>
      </c>
      <c r="AX138" s="231" t="e">
        <f>IF(#REF!="zákl. přenesená",J138,0)</f>
        <v>#REF!</v>
      </c>
      <c r="AY138" s="231" t="e">
        <f>IF(#REF!="sníž. přenesená",J138,0)</f>
        <v>#REF!</v>
      </c>
      <c r="AZ138" s="231" t="e">
        <f>IF(#REF!="nulová",J138,0)</f>
        <v>#REF!</v>
      </c>
      <c r="BA138" s="132" t="s">
        <v>86</v>
      </c>
      <c r="BB138" s="231">
        <f>ROUND(I138*H138,2)</f>
        <v>0</v>
      </c>
      <c r="BC138" s="132" t="s">
        <v>1057</v>
      </c>
      <c r="BD138" s="132" t="s">
        <v>1135</v>
      </c>
    </row>
    <row r="139" spans="2:56" s="143" customFormat="1" ht="25.5" customHeight="1" x14ac:dyDescent="0.2">
      <c r="B139" s="144"/>
      <c r="C139" s="224" t="s">
        <v>265</v>
      </c>
      <c r="D139" s="224" t="s">
        <v>144</v>
      </c>
      <c r="E139" s="225" t="s">
        <v>1136</v>
      </c>
      <c r="F139" s="226" t="s">
        <v>1137</v>
      </c>
      <c r="G139" s="227" t="s">
        <v>1056</v>
      </c>
      <c r="H139" s="228">
        <v>1</v>
      </c>
      <c r="I139" s="229"/>
      <c r="J139" s="230">
        <f>ROUND(I139*H139,2)</f>
        <v>0</v>
      </c>
      <c r="K139" s="226"/>
      <c r="AI139" s="132" t="s">
        <v>1057</v>
      </c>
      <c r="AK139" s="132" t="s">
        <v>144</v>
      </c>
      <c r="AL139" s="132" t="s">
        <v>88</v>
      </c>
      <c r="AP139" s="132" t="s">
        <v>142</v>
      </c>
      <c r="AV139" s="231" t="e">
        <f>IF(#REF!="základní",J139,0)</f>
        <v>#REF!</v>
      </c>
      <c r="AW139" s="231" t="e">
        <f>IF(#REF!="snížená",J139,0)</f>
        <v>#REF!</v>
      </c>
      <c r="AX139" s="231" t="e">
        <f>IF(#REF!="zákl. přenesená",J139,0)</f>
        <v>#REF!</v>
      </c>
      <c r="AY139" s="231" t="e">
        <f>IF(#REF!="sníž. přenesená",J139,0)</f>
        <v>#REF!</v>
      </c>
      <c r="AZ139" s="231" t="e">
        <f>IF(#REF!="nulová",J139,0)</f>
        <v>#REF!</v>
      </c>
      <c r="BA139" s="132" t="s">
        <v>86</v>
      </c>
      <c r="BB139" s="231">
        <f>ROUND(I139*H139,2)</f>
        <v>0</v>
      </c>
      <c r="BC139" s="132" t="s">
        <v>1057</v>
      </c>
      <c r="BD139" s="132" t="s">
        <v>1138</v>
      </c>
    </row>
    <row r="140" spans="2:56" s="233" customFormat="1" ht="13.5" x14ac:dyDescent="0.2">
      <c r="B140" s="232"/>
      <c r="D140" s="234" t="s">
        <v>153</v>
      </c>
      <c r="E140" s="235" t="s">
        <v>1</v>
      </c>
      <c r="F140" s="236" t="s">
        <v>1139</v>
      </c>
      <c r="H140" s="235" t="s">
        <v>1</v>
      </c>
      <c r="I140" s="237"/>
      <c r="AK140" s="235" t="s">
        <v>153</v>
      </c>
      <c r="AL140" s="235" t="s">
        <v>88</v>
      </c>
      <c r="AM140" s="233" t="s">
        <v>86</v>
      </c>
      <c r="AN140" s="233" t="s">
        <v>34</v>
      </c>
      <c r="AO140" s="233" t="s">
        <v>79</v>
      </c>
      <c r="AP140" s="235" t="s">
        <v>142</v>
      </c>
    </row>
    <row r="141" spans="2:56" s="239" customFormat="1" ht="13.5" x14ac:dyDescent="0.2">
      <c r="B141" s="238"/>
      <c r="D141" s="234" t="s">
        <v>153</v>
      </c>
      <c r="E141" s="240" t="s">
        <v>1</v>
      </c>
      <c r="F141" s="241" t="s">
        <v>86</v>
      </c>
      <c r="H141" s="242">
        <v>1</v>
      </c>
      <c r="I141" s="243"/>
      <c r="AK141" s="240" t="s">
        <v>153</v>
      </c>
      <c r="AL141" s="240" t="s">
        <v>88</v>
      </c>
      <c r="AM141" s="239" t="s">
        <v>88</v>
      </c>
      <c r="AN141" s="239" t="s">
        <v>34</v>
      </c>
      <c r="AO141" s="239" t="s">
        <v>86</v>
      </c>
      <c r="AP141" s="240" t="s">
        <v>142</v>
      </c>
    </row>
    <row r="142" spans="2:56" s="215" customFormat="1" ht="29.85" customHeight="1" x14ac:dyDescent="0.3">
      <c r="B142" s="214"/>
      <c r="D142" s="216" t="s">
        <v>78</v>
      </c>
      <c r="E142" s="221" t="s">
        <v>1140</v>
      </c>
      <c r="F142" s="221" t="s">
        <v>1141</v>
      </c>
      <c r="I142" s="244"/>
      <c r="J142" s="223">
        <f>BB142</f>
        <v>0</v>
      </c>
      <c r="AI142" s="216" t="s">
        <v>178</v>
      </c>
      <c r="AK142" s="219" t="s">
        <v>78</v>
      </c>
      <c r="AL142" s="219" t="s">
        <v>86</v>
      </c>
      <c r="AP142" s="216" t="s">
        <v>142</v>
      </c>
      <c r="BB142" s="220">
        <f>SUM(BB143:BB146)</f>
        <v>0</v>
      </c>
    </row>
    <row r="143" spans="2:56" s="143" customFormat="1" ht="16.5" customHeight="1" x14ac:dyDescent="0.2">
      <c r="B143" s="144"/>
      <c r="C143" s="224" t="s">
        <v>272</v>
      </c>
      <c r="D143" s="224" t="s">
        <v>144</v>
      </c>
      <c r="E143" s="225" t="s">
        <v>1142</v>
      </c>
      <c r="F143" s="226" t="s">
        <v>1143</v>
      </c>
      <c r="G143" s="227" t="s">
        <v>1056</v>
      </c>
      <c r="H143" s="228">
        <v>1</v>
      </c>
      <c r="I143" s="229"/>
      <c r="J143" s="230">
        <f>ROUND(I143*H143,2)</f>
        <v>0</v>
      </c>
      <c r="K143" s="226"/>
      <c r="AI143" s="132" t="s">
        <v>1057</v>
      </c>
      <c r="AK143" s="132" t="s">
        <v>144</v>
      </c>
      <c r="AL143" s="132" t="s">
        <v>88</v>
      </c>
      <c r="AP143" s="132" t="s">
        <v>142</v>
      </c>
      <c r="AV143" s="231" t="e">
        <f>IF(#REF!="základní",J143,0)</f>
        <v>#REF!</v>
      </c>
      <c r="AW143" s="231" t="e">
        <f>IF(#REF!="snížená",J143,0)</f>
        <v>#REF!</v>
      </c>
      <c r="AX143" s="231" t="e">
        <f>IF(#REF!="zákl. přenesená",J143,0)</f>
        <v>#REF!</v>
      </c>
      <c r="AY143" s="231" t="e">
        <f>IF(#REF!="sníž. přenesená",J143,0)</f>
        <v>#REF!</v>
      </c>
      <c r="AZ143" s="231" t="e">
        <f>IF(#REF!="nulová",J143,0)</f>
        <v>#REF!</v>
      </c>
      <c r="BA143" s="132" t="s">
        <v>86</v>
      </c>
      <c r="BB143" s="231">
        <f>ROUND(I143*H143,2)</f>
        <v>0</v>
      </c>
      <c r="BC143" s="132" t="s">
        <v>1057</v>
      </c>
      <c r="BD143" s="132" t="s">
        <v>1144</v>
      </c>
    </row>
    <row r="144" spans="2:56" s="233" customFormat="1" ht="13.5" x14ac:dyDescent="0.2">
      <c r="B144" s="232"/>
      <c r="D144" s="234" t="s">
        <v>153</v>
      </c>
      <c r="E144" s="235" t="s">
        <v>1</v>
      </c>
      <c r="F144" s="236" t="s">
        <v>1145</v>
      </c>
      <c r="H144" s="235" t="s">
        <v>1</v>
      </c>
      <c r="AK144" s="235" t="s">
        <v>153</v>
      </c>
      <c r="AL144" s="235" t="s">
        <v>88</v>
      </c>
      <c r="AM144" s="233" t="s">
        <v>86</v>
      </c>
      <c r="AN144" s="233" t="s">
        <v>34</v>
      </c>
      <c r="AO144" s="233" t="s">
        <v>79</v>
      </c>
      <c r="AP144" s="235" t="s">
        <v>142</v>
      </c>
    </row>
    <row r="145" spans="2:42" s="233" customFormat="1" ht="13.5" x14ac:dyDescent="0.2">
      <c r="B145" s="232"/>
      <c r="D145" s="234" t="s">
        <v>153</v>
      </c>
      <c r="E145" s="235" t="s">
        <v>1</v>
      </c>
      <c r="F145" s="236" t="s">
        <v>1146</v>
      </c>
      <c r="H145" s="235" t="s">
        <v>1</v>
      </c>
      <c r="AK145" s="235" t="s">
        <v>153</v>
      </c>
      <c r="AL145" s="235" t="s">
        <v>88</v>
      </c>
      <c r="AM145" s="233" t="s">
        <v>86</v>
      </c>
      <c r="AN145" s="233" t="s">
        <v>34</v>
      </c>
      <c r="AO145" s="233" t="s">
        <v>79</v>
      </c>
      <c r="AP145" s="235" t="s">
        <v>142</v>
      </c>
    </row>
    <row r="146" spans="2:42" s="239" customFormat="1" ht="13.5" x14ac:dyDescent="0.2">
      <c r="B146" s="238"/>
      <c r="D146" s="234" t="s">
        <v>153</v>
      </c>
      <c r="E146" s="240" t="s">
        <v>1</v>
      </c>
      <c r="F146" s="241" t="s">
        <v>86</v>
      </c>
      <c r="H146" s="242">
        <v>1</v>
      </c>
      <c r="AK146" s="240" t="s">
        <v>153</v>
      </c>
      <c r="AL146" s="240" t="s">
        <v>88</v>
      </c>
      <c r="AM146" s="239" t="s">
        <v>88</v>
      </c>
      <c r="AN146" s="239" t="s">
        <v>34</v>
      </c>
      <c r="AO146" s="239" t="s">
        <v>86</v>
      </c>
      <c r="AP146" s="240" t="s">
        <v>142</v>
      </c>
    </row>
    <row r="147" spans="2:42" s="143" customFormat="1" ht="6.95" customHeight="1" x14ac:dyDescent="0.2">
      <c r="B147" s="170"/>
      <c r="C147" s="171"/>
      <c r="D147" s="171"/>
      <c r="E147" s="171"/>
      <c r="F147" s="171"/>
      <c r="G147" s="171"/>
      <c r="H147" s="171"/>
      <c r="I147" s="171"/>
      <c r="J147" s="171"/>
      <c r="K147" s="171"/>
    </row>
  </sheetData>
  <sheetProtection password="CC0C" sheet="1" objects="1" scenarios="1"/>
  <mergeCells count="10">
    <mergeCell ref="E47:H47"/>
    <mergeCell ref="J51:J52"/>
    <mergeCell ref="E72:H72"/>
    <mergeCell ref="E74:H74"/>
    <mergeCell ref="G1:H1"/>
    <mergeCell ref="L2:M2"/>
    <mergeCell ref="E7:H7"/>
    <mergeCell ref="E9:H9"/>
    <mergeCell ref="E24:H24"/>
    <mergeCell ref="E45:H45"/>
  </mergeCells>
  <hyperlinks>
    <hyperlink ref="L1:M1" location="'Rekapitulace stavby'!C2" display="Rekapitulace stavby" xr:uid="{1EF858E2-D2F0-4A99-8854-149A7762AAFB}"/>
    <hyperlink ref="J1" location="C81" display="3) Soupis prací" xr:uid="{A6415C94-B7E5-445B-B798-2A461BF87C8E}"/>
    <hyperlink ref="G1:H1" location="C54" display="2) Rekapitulace" xr:uid="{DF967993-2067-4208-9452-A872FEBDB58A}"/>
    <hyperlink ref="F1:G1" location="C2" display="1) Krycí list soupisu" xr:uid="{CD742170-D6D6-4E1A-A474-DCB0A9FD5E23}"/>
  </hyperlinks>
  <pageMargins left="0.78740157480314965" right="0.39370078740157483" top="0.78740157480314965" bottom="0.78740157480314965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2.2. - Lokální opravy ...</vt:lpstr>
      <vt:lpstr>SO 2.3.2. - Lokální oprav...</vt:lpstr>
      <vt:lpstr>SO 6.1.1. - Stoka G</vt:lpstr>
      <vt:lpstr>SO 6.3.1. - Vodovodní řad...</vt:lpstr>
      <vt:lpstr>06 - Vedlejší a ostaní ná...</vt:lpstr>
      <vt:lpstr>'Rekapitulace stavby'!Názvy_tisku</vt:lpstr>
      <vt:lpstr>'SO 2.2. - Lokální opravy ...'!Názvy_tisku</vt:lpstr>
      <vt:lpstr>'SO 2.3.2. - Lokální oprav...'!Názvy_tisku</vt:lpstr>
      <vt:lpstr>'SO 6.1.1. - Stoka G'!Názvy_tisku</vt:lpstr>
      <vt:lpstr>'SO 6.3.1. - Vodovodní řad...'!Názvy_tisku</vt:lpstr>
      <vt:lpstr>'06 - Vedlejší a ostaní ná...'!Oblast_tisku</vt:lpstr>
      <vt:lpstr>'Rekapitulace stavby'!Oblast_tisku</vt:lpstr>
      <vt:lpstr>'SO 2.2. - Lokální opravy ...'!Oblast_tisku</vt:lpstr>
      <vt:lpstr>'SO 2.3.2. - Lokální oprav...'!Oblast_tisku</vt:lpstr>
      <vt:lpstr>'SO 6.1.1. - Stoka G'!Oblast_tisku</vt:lpstr>
      <vt:lpstr>'SO 6.3.1. - Vodovodní řad...'!Oblast_tisku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Miroslav Havlas</cp:lastModifiedBy>
  <cp:lastPrinted>2020-11-11T12:07:48Z</cp:lastPrinted>
  <dcterms:created xsi:type="dcterms:W3CDTF">2020-11-04T07:50:48Z</dcterms:created>
  <dcterms:modified xsi:type="dcterms:W3CDTF">2020-11-11T12:07:54Z</dcterms:modified>
</cp:coreProperties>
</file>